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Google Financial Statements" sheetId="1" r:id="rId1"/>
    <sheet name="FB Financial Statements" sheetId="2" r:id="rId2"/>
    <sheet name="Finaancial ratio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0" i="1" l="1"/>
  <c r="K39" i="1"/>
  <c r="K40" i="2"/>
  <c r="K39" i="2"/>
  <c r="B3" i="3"/>
  <c r="C3" i="3"/>
  <c r="D3" i="3"/>
  <c r="B4" i="3"/>
  <c r="C4" i="3"/>
  <c r="D4" i="3"/>
  <c r="B5" i="3"/>
  <c r="C5" i="3"/>
  <c r="D5" i="3"/>
  <c r="B6" i="3"/>
  <c r="C6" i="3"/>
  <c r="D6" i="3"/>
  <c r="B7" i="3"/>
  <c r="C7" i="3"/>
  <c r="D7" i="3"/>
  <c r="B8" i="3"/>
  <c r="C8" i="3"/>
  <c r="D8" i="3"/>
  <c r="G3" i="3"/>
  <c r="H3" i="3"/>
  <c r="G4" i="3"/>
  <c r="H4" i="3"/>
  <c r="G5" i="3"/>
  <c r="H5" i="3"/>
  <c r="G6" i="3"/>
  <c r="H6" i="3"/>
  <c r="G7" i="3"/>
  <c r="H7" i="3"/>
  <c r="G8" i="3"/>
  <c r="H8" i="3"/>
  <c r="F8" i="3"/>
  <c r="F7" i="3"/>
  <c r="F6" i="3"/>
  <c r="F5" i="3"/>
  <c r="F4" i="3"/>
  <c r="F3" i="3"/>
  <c r="E56" i="2"/>
  <c r="D56" i="2"/>
  <c r="C56" i="2"/>
  <c r="B56" i="2"/>
  <c r="E54" i="1"/>
  <c r="C54" i="1"/>
  <c r="D54" i="1"/>
  <c r="B54" i="1"/>
  <c r="K21" i="2"/>
  <c r="K33" i="2"/>
  <c r="K9" i="2"/>
  <c r="K33" i="1"/>
  <c r="K21" i="1"/>
  <c r="K9" i="1"/>
  <c r="J38" i="2"/>
  <c r="J3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" i="1"/>
  <c r="C13" i="2"/>
  <c r="D13" i="2"/>
  <c r="E13" i="2"/>
  <c r="B13" i="2"/>
  <c r="C7" i="2"/>
  <c r="D7" i="2"/>
  <c r="D14" i="2" s="1"/>
  <c r="E7" i="2"/>
  <c r="E14" i="2" s="1"/>
  <c r="B7" i="2"/>
  <c r="B14" i="2" s="1"/>
  <c r="C13" i="1"/>
  <c r="D13" i="1"/>
  <c r="E13" i="1"/>
  <c r="B13" i="1"/>
  <c r="G12" i="1" s="1"/>
  <c r="C7" i="1"/>
  <c r="C14" i="1" s="1"/>
  <c r="D7" i="1"/>
  <c r="D14" i="1" s="1"/>
  <c r="E7" i="1"/>
  <c r="E14" i="1" s="1"/>
  <c r="B7" i="1"/>
  <c r="B14" i="1" s="1"/>
  <c r="C14" i="2" l="1"/>
</calcChain>
</file>

<file path=xl/sharedStrings.xml><?xml version="1.0" encoding="utf-8"?>
<sst xmlns="http://schemas.openxmlformats.org/spreadsheetml/2006/main" count="224" uniqueCount="117">
  <si>
    <t>Income Statement</t>
  </si>
  <si>
    <t>All numbers in thousands</t>
  </si>
  <si>
    <t>Revenue</t>
  </si>
  <si>
    <t>Total Revenue</t>
  </si>
  <si>
    <t>Cost of Revenue</t>
  </si>
  <si>
    <t>Gross Profit</t>
  </si>
  <si>
    <t>Operating Expenses</t>
  </si>
  <si>
    <t>Research Development</t>
  </si>
  <si>
    <t>Selling General and Administrative</t>
  </si>
  <si>
    <t>Non Recurring</t>
  </si>
  <si>
    <t>-</t>
  </si>
  <si>
    <t>Others</t>
  </si>
  <si>
    <t>Total Operating Expenses</t>
  </si>
  <si>
    <t>Operating Income or Loss</t>
  </si>
  <si>
    <t>Income from Continuing Operations</t>
  </si>
  <si>
    <t>Total Other Income/Expenses Net</t>
  </si>
  <si>
    <t>Earnings Before Interest and Taxes</t>
  </si>
  <si>
    <t>Interest Expense</t>
  </si>
  <si>
    <t>Income Before Tax</t>
  </si>
  <si>
    <t>Income Tax Expense</t>
  </si>
  <si>
    <t>Minority Interest</t>
  </si>
  <si>
    <t>Net Income From Continuing Ops</t>
  </si>
  <si>
    <t>Non-recurring Events</t>
  </si>
  <si>
    <t>Discontinued Operations</t>
  </si>
  <si>
    <t>Extraordinary Items</t>
  </si>
  <si>
    <t>Effect Of Accounting Changes</t>
  </si>
  <si>
    <t>Other Items</t>
  </si>
  <si>
    <t>Net Income</t>
  </si>
  <si>
    <t>Preferred Stock And Other Adjustments</t>
  </si>
  <si>
    <t>Net Income Applicable To Common Shares</t>
  </si>
  <si>
    <t>Alphabet Inc. (GOOGL)</t>
  </si>
  <si>
    <t>Balance Sheet</t>
  </si>
  <si>
    <t>Period Ending</t>
  </si>
  <si>
    <t>Current Assets</t>
  </si>
  <si>
    <t>Cash And Cash Equivalents</t>
  </si>
  <si>
    <t>Short Term Investments</t>
  </si>
  <si>
    <t>Net Receivables</t>
  </si>
  <si>
    <t>Inventory</t>
  </si>
  <si>
    <t>Other Current Assets</t>
  </si>
  <si>
    <t>Total Current Assets</t>
  </si>
  <si>
    <t>Long Term Investments</t>
  </si>
  <si>
    <t>Property Plant and Equipment</t>
  </si>
  <si>
    <t>Goodwill</t>
  </si>
  <si>
    <t>Intangible Assets</t>
  </si>
  <si>
    <t>Accumulated Amortization</t>
  </si>
  <si>
    <t>Other Assets</t>
  </si>
  <si>
    <t>Deferred Long Term Asset Charges</t>
  </si>
  <si>
    <t>Total Assets</t>
  </si>
  <si>
    <t>Current Liabilities</t>
  </si>
  <si>
    <t>Accounts Payable</t>
  </si>
  <si>
    <t>Short/Current Long Term Debt</t>
  </si>
  <si>
    <t>Other Current Liabilities</t>
  </si>
  <si>
    <t>Total Current Liabilities</t>
  </si>
  <si>
    <t>Long Term Debt</t>
  </si>
  <si>
    <t>Other Liabilities</t>
  </si>
  <si>
    <t>Deferred Long Term Liability Charges</t>
  </si>
  <si>
    <t>Negative Goodwill</t>
  </si>
  <si>
    <t>Total Liabilities</t>
  </si>
  <si>
    <t>Stockholders' Equity</t>
  </si>
  <si>
    <t>Misc. Stocks Options Warrants</t>
  </si>
  <si>
    <t>Redeemable Preferred Stock</t>
  </si>
  <si>
    <t>Preferred Stock</t>
  </si>
  <si>
    <t>Common Stock</t>
  </si>
  <si>
    <t>Retained Earnings</t>
  </si>
  <si>
    <t>Treasury Stock</t>
  </si>
  <si>
    <t>Capital Surplus</t>
  </si>
  <si>
    <t>Other Stockholder Equity</t>
  </si>
  <si>
    <t>Total Stockholder Equity</t>
  </si>
  <si>
    <t>Net Tangible Assets</t>
  </si>
  <si>
    <t>Cash Flow</t>
  </si>
  <si>
    <t>Operating Activities, Cash Flows Provided By or Used In</t>
  </si>
  <si>
    <t>Depreciation</t>
  </si>
  <si>
    <t>Adjustments To Net Income</t>
  </si>
  <si>
    <t>Changes In Accounts Receivables</t>
  </si>
  <si>
    <t>Changes In Liabilities</t>
  </si>
  <si>
    <t>Changes In Inventories</t>
  </si>
  <si>
    <t>Changes In Other Operating Activities</t>
  </si>
  <si>
    <t>Total Cash Flow From Operating Activities</t>
  </si>
  <si>
    <t>Investing Activities, Cash Flows Provided By or Used In</t>
  </si>
  <si>
    <t>Capital Expenditures</t>
  </si>
  <si>
    <t>Investments</t>
  </si>
  <si>
    <t>Other Cash flows from Investing Activities</t>
  </si>
  <si>
    <t>Total Cash Flows From Investing Activities</t>
  </si>
  <si>
    <t>Financing Activities, Cash Flows Provided By or Used In</t>
  </si>
  <si>
    <t>Dividends Paid</t>
  </si>
  <si>
    <t>Sale Purchase of Stock</t>
  </si>
  <si>
    <t>Net Borrowings</t>
  </si>
  <si>
    <t>Other Cash Flows from Financing Activities</t>
  </si>
  <si>
    <t>Total Cash Flows From Financing Activities</t>
  </si>
  <si>
    <t>Effect Of Exchange Rate Changes</t>
  </si>
  <si>
    <t>Change In Cash and Cash Equivalents</t>
  </si>
  <si>
    <t>Facebook, Inc. (FB)</t>
  </si>
  <si>
    <t>Date</t>
  </si>
  <si>
    <t>Adj Close**</t>
  </si>
  <si>
    <t>Monthly prices</t>
  </si>
  <si>
    <t>Monthly Prices</t>
  </si>
  <si>
    <t>Return</t>
  </si>
  <si>
    <t>Average price</t>
  </si>
  <si>
    <t>EPS</t>
  </si>
  <si>
    <t>Price-to-earnings ratio</t>
  </si>
  <si>
    <t>Debt-to-equity ratios</t>
  </si>
  <si>
    <t>Return-on-equity ratios</t>
  </si>
  <si>
    <t>Earnings per share</t>
  </si>
  <si>
    <t>Profit margins</t>
  </si>
  <si>
    <t>Free cash flows</t>
  </si>
  <si>
    <t>industry</t>
  </si>
  <si>
    <t>P/E Ratio (TTM)</t>
  </si>
  <si>
    <t>MRQ = Most Recent Quarter</t>
  </si>
  <si>
    <t>TTM = Trailing Twelve Months</t>
  </si>
  <si>
    <t>MRFY = Most Recent Fiscal Year</t>
  </si>
  <si>
    <t>Total Debt to Equity (MRQ)</t>
  </si>
  <si>
    <t>Net Profit Margin - 5 Yr. Avg.</t>
  </si>
  <si>
    <t>GOOGL</t>
  </si>
  <si>
    <t>FB</t>
  </si>
  <si>
    <t>Return on Equity - 5 Yr. Avg.(%)</t>
  </si>
  <si>
    <t xml:space="preserve">Mean </t>
  </si>
  <si>
    <t>Standard deviation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</si>
</sst>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9" formatCode="_(* #,##0_);_(* \(#,##0\);_(* &quot;-&quot;??_);_(@_)"/>
    <numFmt numFmtId="174" formatCode="&quot;$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14" fontId="2" fillId="0" borderId="0" xfId="0" applyNumberFormat="1" applyFont="1"/>
    <xf numFmtId="169" fontId="3" fillId="0" borderId="0" xfId="1" applyNumberFormat="1" applyFont="1"/>
    <xf numFmtId="169" fontId="3" fillId="0" borderId="1" xfId="1" applyNumberFormat="1" applyFont="1" applyBorder="1"/>
    <xf numFmtId="169" fontId="3" fillId="0" borderId="0" xfId="0" applyNumberFormat="1" applyFont="1"/>
    <xf numFmtId="169" fontId="3" fillId="0" borderId="2" xfId="1" applyNumberFormat="1" applyFont="1" applyBorder="1"/>
    <xf numFmtId="169" fontId="2" fillId="0" borderId="0" xfId="1" applyNumberFormat="1" applyFont="1"/>
    <xf numFmtId="0" fontId="4" fillId="0" borderId="0" xfId="0" applyFont="1"/>
    <xf numFmtId="3" fontId="3" fillId="0" borderId="0" xfId="0" applyNumberFormat="1" applyFont="1"/>
    <xf numFmtId="43" fontId="3" fillId="0" borderId="0" xfId="1" applyFont="1"/>
    <xf numFmtId="174" fontId="3" fillId="0" borderId="0" xfId="1" applyNumberFormat="1" applyFont="1"/>
    <xf numFmtId="0" fontId="2" fillId="0" borderId="0" xfId="0" applyFont="1" applyBorder="1"/>
    <xf numFmtId="0" fontId="3" fillId="0" borderId="0" xfId="0" applyFont="1" applyBorder="1"/>
    <xf numFmtId="15" fontId="3" fillId="0" borderId="0" xfId="0" applyNumberFormat="1" applyFont="1"/>
    <xf numFmtId="0" fontId="2" fillId="0" borderId="0" xfId="0" applyFont="1" applyAlignment="1">
      <alignment horizontal="center"/>
    </xf>
    <xf numFmtId="4" fontId="3" fillId="0" borderId="0" xfId="0" applyNumberFormat="1" applyFont="1"/>
    <xf numFmtId="10" fontId="3" fillId="0" borderId="0" xfId="2" applyNumberFormat="1" applyFont="1"/>
    <xf numFmtId="43" fontId="3" fillId="0" borderId="0" xfId="1" applyNumberFormat="1" applyFont="1"/>
    <xf numFmtId="10" fontId="3" fillId="0" borderId="0" xfId="0" applyNumberFormat="1" applyFont="1"/>
    <xf numFmtId="43" fontId="3" fillId="0" borderId="0" xfId="0" applyNumberFormat="1" applyFont="1"/>
    <xf numFmtId="169" fontId="2" fillId="0" borderId="1" xfId="1" applyNumberFormat="1" applyFont="1" applyBorder="1"/>
    <xf numFmtId="169" fontId="2" fillId="0" borderId="3" xfId="1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37" workbookViewId="0">
      <selection activeCell="J39" sqref="J39:K40"/>
    </sheetView>
  </sheetViews>
  <sheetFormatPr defaultRowHeight="15.75" x14ac:dyDescent="0.25"/>
  <cols>
    <col min="1" max="1" width="43.28515625" style="2" customWidth="1"/>
    <col min="2" max="3" width="15.28515625" style="2" bestFit="1" customWidth="1"/>
    <col min="4" max="4" width="14" style="2" bestFit="1" customWidth="1"/>
    <col min="5" max="5" width="14" style="2" customWidth="1"/>
    <col min="6" max="6" width="9.140625" style="2"/>
    <col min="7" max="7" width="11.5703125" style="2" bestFit="1" customWidth="1"/>
    <col min="8" max="8" width="10.140625" style="2" bestFit="1" customWidth="1"/>
    <col min="9" max="9" width="13.85546875" style="2" customWidth="1"/>
    <col min="10" max="13" width="9.140625" style="2"/>
    <col min="14" max="14" width="11.28515625" style="2" bestFit="1" customWidth="1"/>
    <col min="15" max="16384" width="9.140625" style="2"/>
  </cols>
  <sheetData>
    <row r="1" spans="1:11" x14ac:dyDescent="0.25">
      <c r="A1" s="1" t="s">
        <v>30</v>
      </c>
      <c r="H1" s="16" t="s">
        <v>95</v>
      </c>
      <c r="I1" s="16"/>
    </row>
    <row r="2" spans="1:11" x14ac:dyDescent="0.25">
      <c r="A2" s="1" t="s">
        <v>0</v>
      </c>
      <c r="H2" s="1" t="s">
        <v>92</v>
      </c>
      <c r="I2" s="1" t="s">
        <v>93</v>
      </c>
      <c r="J2" s="1" t="s">
        <v>96</v>
      </c>
    </row>
    <row r="3" spans="1:11" x14ac:dyDescent="0.25">
      <c r="H3" s="15">
        <v>43617</v>
      </c>
      <c r="I3" s="17">
        <v>1125.3699999999999</v>
      </c>
      <c r="J3" s="18">
        <f>I3/I4-1</f>
        <v>1.7053773158608232E-2</v>
      </c>
    </row>
    <row r="4" spans="1:11" x14ac:dyDescent="0.25">
      <c r="A4" s="1" t="s">
        <v>1</v>
      </c>
      <c r="B4" s="3">
        <v>43465</v>
      </c>
      <c r="C4" s="3">
        <v>43100</v>
      </c>
      <c r="D4" s="3">
        <v>42735</v>
      </c>
      <c r="E4" s="3">
        <v>42369</v>
      </c>
      <c r="H4" s="15">
        <v>43586</v>
      </c>
      <c r="I4" s="17">
        <v>1106.5</v>
      </c>
      <c r="J4" s="18">
        <f t="shared" ref="J4:J38" si="0">I4/I5-1</f>
        <v>-7.7116834589977978E-2</v>
      </c>
    </row>
    <row r="5" spans="1:11" x14ac:dyDescent="0.25">
      <c r="A5" s="2" t="s">
        <v>3</v>
      </c>
      <c r="B5" s="4">
        <v>136819000</v>
      </c>
      <c r="C5" s="4">
        <v>110855000</v>
      </c>
      <c r="D5" s="4">
        <v>90272000</v>
      </c>
      <c r="E5" s="4">
        <v>74989000</v>
      </c>
      <c r="H5" s="15">
        <v>43556</v>
      </c>
      <c r="I5" s="17">
        <v>1198.96</v>
      </c>
      <c r="J5" s="18">
        <f t="shared" si="0"/>
        <v>1.8752814621587399E-2</v>
      </c>
    </row>
    <row r="6" spans="1:11" ht="16.5" thickBot="1" x14ac:dyDescent="0.3">
      <c r="A6" s="2" t="s">
        <v>4</v>
      </c>
      <c r="B6" s="4">
        <v>59549000</v>
      </c>
      <c r="C6" s="4">
        <v>45583000</v>
      </c>
      <c r="D6" s="4">
        <v>35138000</v>
      </c>
      <c r="E6" s="4">
        <v>28164000</v>
      </c>
      <c r="H6" s="15">
        <v>43525</v>
      </c>
      <c r="I6" s="17">
        <v>1176.8900000000001</v>
      </c>
      <c r="J6" s="18">
        <f t="shared" si="0"/>
        <v>4.4685100528161437E-2</v>
      </c>
    </row>
    <row r="7" spans="1:11" x14ac:dyDescent="0.25">
      <c r="A7" s="2" t="s">
        <v>5</v>
      </c>
      <c r="B7" s="5">
        <f>B5-B6</f>
        <v>77270000</v>
      </c>
      <c r="C7" s="5">
        <f t="shared" ref="C7:E7" si="1">C5-C6</f>
        <v>65272000</v>
      </c>
      <c r="D7" s="5">
        <f t="shared" si="1"/>
        <v>55134000</v>
      </c>
      <c r="E7" s="5">
        <f t="shared" si="1"/>
        <v>46825000</v>
      </c>
      <c r="H7" s="15">
        <v>43497</v>
      </c>
      <c r="I7" s="17">
        <v>1126.55</v>
      </c>
      <c r="J7" s="18">
        <f t="shared" si="0"/>
        <v>5.8620291502720079E-4</v>
      </c>
    </row>
    <row r="8" spans="1:11" x14ac:dyDescent="0.25">
      <c r="A8" s="2" t="s">
        <v>6</v>
      </c>
      <c r="B8" s="4"/>
      <c r="C8" s="4"/>
      <c r="D8" s="4"/>
      <c r="E8" s="4"/>
      <c r="H8" s="15">
        <v>43466</v>
      </c>
      <c r="I8" s="17">
        <v>1125.8900000000001</v>
      </c>
      <c r="J8" s="18">
        <f t="shared" si="0"/>
        <v>7.7447940591027553E-2</v>
      </c>
    </row>
    <row r="9" spans="1:11" x14ac:dyDescent="0.25">
      <c r="A9" s="2" t="s">
        <v>7</v>
      </c>
      <c r="B9" s="4">
        <v>21419000</v>
      </c>
      <c r="C9" s="4">
        <v>16625000</v>
      </c>
      <c r="D9" s="4">
        <v>13948000</v>
      </c>
      <c r="E9" s="4">
        <v>12282000</v>
      </c>
      <c r="H9" s="15">
        <v>43435</v>
      </c>
      <c r="I9" s="17">
        <v>1044.96</v>
      </c>
      <c r="J9" s="18">
        <f t="shared" si="0"/>
        <v>-5.8297661424773661E-2</v>
      </c>
      <c r="K9" s="17">
        <f>AVERAGE(I9:I20)</f>
        <v>1123.5283333333334</v>
      </c>
    </row>
    <row r="10" spans="1:11" x14ac:dyDescent="0.25">
      <c r="A10" s="2" t="s">
        <v>8</v>
      </c>
      <c r="B10" s="4">
        <v>24459000</v>
      </c>
      <c r="C10" s="4">
        <v>19765000</v>
      </c>
      <c r="D10" s="4">
        <v>17470000</v>
      </c>
      <c r="E10" s="4">
        <v>15183000</v>
      </c>
      <c r="H10" s="15">
        <v>43405</v>
      </c>
      <c r="I10" s="17">
        <v>1109.6500000000001</v>
      </c>
      <c r="J10" s="18">
        <f t="shared" si="0"/>
        <v>1.7486108309340054E-2</v>
      </c>
    </row>
    <row r="11" spans="1:11" x14ac:dyDescent="0.25">
      <c r="A11" s="2" t="s">
        <v>9</v>
      </c>
      <c r="B11" s="4">
        <v>0</v>
      </c>
      <c r="C11" s="4">
        <v>0</v>
      </c>
      <c r="D11" s="4">
        <v>0</v>
      </c>
      <c r="E11" s="4">
        <v>0</v>
      </c>
      <c r="H11" s="15">
        <v>43374</v>
      </c>
      <c r="I11" s="17">
        <v>1090.58</v>
      </c>
      <c r="J11" s="18">
        <f t="shared" si="0"/>
        <v>-9.6513901315571471E-2</v>
      </c>
    </row>
    <row r="12" spans="1:11" x14ac:dyDescent="0.25">
      <c r="A12" s="2" t="s">
        <v>11</v>
      </c>
      <c r="B12" s="4">
        <v>0</v>
      </c>
      <c r="C12" s="4">
        <v>0</v>
      </c>
      <c r="D12" s="4">
        <v>0</v>
      </c>
      <c r="E12" s="4">
        <v>0</v>
      </c>
      <c r="G12" s="6">
        <f>B13-B10-B9</f>
        <v>0</v>
      </c>
      <c r="H12" s="15">
        <v>43344</v>
      </c>
      <c r="I12" s="17">
        <v>1207.08</v>
      </c>
      <c r="J12" s="18">
        <f t="shared" si="0"/>
        <v>-2.006819288845596E-2</v>
      </c>
    </row>
    <row r="13" spans="1:11" ht="16.5" thickBot="1" x14ac:dyDescent="0.3">
      <c r="A13" s="2" t="s">
        <v>12</v>
      </c>
      <c r="B13" s="7">
        <f>SUM(B9:B12)</f>
        <v>45878000</v>
      </c>
      <c r="C13" s="7">
        <f t="shared" ref="C13:E13" si="2">SUM(C9:C12)</f>
        <v>36390000</v>
      </c>
      <c r="D13" s="7">
        <f t="shared" si="2"/>
        <v>31418000</v>
      </c>
      <c r="E13" s="7">
        <f t="shared" si="2"/>
        <v>27465000</v>
      </c>
      <c r="H13" s="15">
        <v>43313</v>
      </c>
      <c r="I13" s="17">
        <v>1231.8</v>
      </c>
      <c r="J13" s="18">
        <f t="shared" si="0"/>
        <v>3.7320121901533998E-3</v>
      </c>
    </row>
    <row r="14" spans="1:11" x14ac:dyDescent="0.25">
      <c r="A14" s="2" t="s">
        <v>13</v>
      </c>
      <c r="B14" s="5">
        <f>B7-B13</f>
        <v>31392000</v>
      </c>
      <c r="C14" s="5">
        <f t="shared" ref="C14:E14" si="3">C7-C13</f>
        <v>28882000</v>
      </c>
      <c r="D14" s="5">
        <f t="shared" si="3"/>
        <v>23716000</v>
      </c>
      <c r="E14" s="5">
        <f t="shared" si="3"/>
        <v>19360000</v>
      </c>
      <c r="H14" s="15">
        <v>43282</v>
      </c>
      <c r="I14" s="17">
        <v>1227.22</v>
      </c>
      <c r="J14" s="18">
        <f t="shared" si="0"/>
        <v>8.6814442210788156E-2</v>
      </c>
    </row>
    <row r="15" spans="1:11" x14ac:dyDescent="0.25">
      <c r="A15" s="2" t="s">
        <v>14</v>
      </c>
      <c r="B15" s="4"/>
      <c r="C15" s="4"/>
      <c r="D15" s="4"/>
      <c r="E15" s="4"/>
      <c r="H15" s="15">
        <v>43252</v>
      </c>
      <c r="I15" s="17">
        <v>1129.19</v>
      </c>
      <c r="J15" s="18">
        <f t="shared" si="0"/>
        <v>2.653636363636358E-2</v>
      </c>
    </row>
    <row r="16" spans="1:11" x14ac:dyDescent="0.25">
      <c r="A16" s="2" t="s">
        <v>15</v>
      </c>
      <c r="B16" s="4">
        <v>3521000</v>
      </c>
      <c r="C16" s="4">
        <v>-1689000</v>
      </c>
      <c r="D16" s="4">
        <v>434000</v>
      </c>
      <c r="E16" s="4">
        <v>291000</v>
      </c>
      <c r="H16" s="15">
        <v>43221</v>
      </c>
      <c r="I16" s="17">
        <v>1100</v>
      </c>
      <c r="J16" s="18">
        <f t="shared" si="0"/>
        <v>7.9934811207759804E-2</v>
      </c>
    </row>
    <row r="17" spans="1:11" x14ac:dyDescent="0.25">
      <c r="A17" s="2" t="s">
        <v>16</v>
      </c>
      <c r="B17" s="4">
        <v>31392000</v>
      </c>
      <c r="C17" s="4">
        <v>28882000</v>
      </c>
      <c r="D17" s="4">
        <v>23716000</v>
      </c>
      <c r="E17" s="4">
        <v>19360000</v>
      </c>
      <c r="H17" s="15">
        <v>43191</v>
      </c>
      <c r="I17" s="17">
        <v>1018.58</v>
      </c>
      <c r="J17" s="18">
        <f t="shared" si="0"/>
        <v>-1.789536610293696E-2</v>
      </c>
    </row>
    <row r="18" spans="1:11" x14ac:dyDescent="0.25">
      <c r="A18" s="2" t="s">
        <v>17</v>
      </c>
      <c r="B18" s="4">
        <v>-114000</v>
      </c>
      <c r="C18" s="4">
        <v>-109000</v>
      </c>
      <c r="D18" s="4">
        <v>-124000</v>
      </c>
      <c r="E18" s="4">
        <v>-104000</v>
      </c>
      <c r="H18" s="15">
        <v>43160</v>
      </c>
      <c r="I18" s="17">
        <v>1037.1400000000001</v>
      </c>
      <c r="J18" s="18">
        <f t="shared" si="0"/>
        <v>-6.0493514022755268E-2</v>
      </c>
    </row>
    <row r="19" spans="1:11" x14ac:dyDescent="0.25">
      <c r="A19" s="2" t="s">
        <v>18</v>
      </c>
      <c r="B19" s="4">
        <v>34913000</v>
      </c>
      <c r="C19" s="4">
        <v>27193000</v>
      </c>
      <c r="D19" s="4">
        <v>24150000</v>
      </c>
      <c r="E19" s="4">
        <v>19651000</v>
      </c>
      <c r="H19" s="15">
        <v>43132</v>
      </c>
      <c r="I19" s="17">
        <v>1103.92</v>
      </c>
      <c r="J19" s="18">
        <f t="shared" si="0"/>
        <v>-6.6231327502495274E-2</v>
      </c>
    </row>
    <row r="20" spans="1:11" x14ac:dyDescent="0.25">
      <c r="A20" s="2" t="s">
        <v>19</v>
      </c>
      <c r="B20" s="4">
        <v>4177000</v>
      </c>
      <c r="C20" s="4">
        <v>14531000</v>
      </c>
      <c r="D20" s="4">
        <v>4672000</v>
      </c>
      <c r="E20" s="4">
        <v>3303000</v>
      </c>
      <c r="H20" s="15">
        <v>43101</v>
      </c>
      <c r="I20" s="17">
        <v>1182.22</v>
      </c>
      <c r="J20" s="18">
        <f t="shared" si="0"/>
        <v>0.1222897284981963</v>
      </c>
    </row>
    <row r="21" spans="1:11" x14ac:dyDescent="0.25">
      <c r="A21" s="2" t="s">
        <v>20</v>
      </c>
      <c r="B21" s="4"/>
      <c r="C21" s="4"/>
      <c r="D21" s="4"/>
      <c r="E21" s="4"/>
      <c r="H21" s="15">
        <v>43070</v>
      </c>
      <c r="I21" s="17">
        <v>1053.4000000000001</v>
      </c>
      <c r="J21" s="18">
        <f t="shared" si="0"/>
        <v>1.6628545508941661E-2</v>
      </c>
      <c r="K21" s="17">
        <f>AVERAGE(I21:I32)</f>
        <v>945.02583333333348</v>
      </c>
    </row>
    <row r="22" spans="1:11" x14ac:dyDescent="0.25">
      <c r="A22" s="2" t="s">
        <v>21</v>
      </c>
      <c r="B22" s="4">
        <v>30736000</v>
      </c>
      <c r="C22" s="4">
        <v>12662000</v>
      </c>
      <c r="D22" s="4">
        <v>19478000</v>
      </c>
      <c r="E22" s="4">
        <v>16348000</v>
      </c>
      <c r="H22" s="15">
        <v>43040</v>
      </c>
      <c r="I22" s="17">
        <v>1036.17</v>
      </c>
      <c r="J22" s="18">
        <f t="shared" si="0"/>
        <v>3.0298923565399427E-3</v>
      </c>
    </row>
    <row r="23" spans="1:11" x14ac:dyDescent="0.25">
      <c r="A23" s="2" t="s">
        <v>22</v>
      </c>
      <c r="B23" s="4"/>
      <c r="C23" s="4"/>
      <c r="D23" s="4"/>
      <c r="E23" s="4"/>
      <c r="H23" s="15">
        <v>43009</v>
      </c>
      <c r="I23" s="17">
        <v>1033.04</v>
      </c>
      <c r="J23" s="18">
        <f t="shared" si="0"/>
        <v>6.0921003984718336E-2</v>
      </c>
    </row>
    <row r="24" spans="1:11" x14ac:dyDescent="0.25">
      <c r="A24" s="2" t="s">
        <v>23</v>
      </c>
      <c r="B24" s="4">
        <v>0</v>
      </c>
      <c r="C24" s="4">
        <v>0</v>
      </c>
      <c r="D24" s="4">
        <v>0</v>
      </c>
      <c r="E24" s="4">
        <v>0</v>
      </c>
      <c r="H24" s="15">
        <v>42979</v>
      </c>
      <c r="I24" s="2">
        <v>973.72</v>
      </c>
      <c r="J24" s="18">
        <f t="shared" si="0"/>
        <v>3.118811356921225E-2</v>
      </c>
    </row>
    <row r="25" spans="1:11" x14ac:dyDescent="0.25">
      <c r="A25" s="2" t="s">
        <v>24</v>
      </c>
      <c r="B25" s="4">
        <v>0</v>
      </c>
      <c r="C25" s="4">
        <v>0</v>
      </c>
      <c r="D25" s="4">
        <v>0</v>
      </c>
      <c r="E25" s="4">
        <v>0</v>
      </c>
      <c r="H25" s="15">
        <v>42948</v>
      </c>
      <c r="I25" s="2">
        <v>944.27</v>
      </c>
      <c r="J25" s="18">
        <f t="shared" si="0"/>
        <v>-1.3008989952406624E-3</v>
      </c>
    </row>
    <row r="26" spans="1:11" x14ac:dyDescent="0.25">
      <c r="A26" s="2" t="s">
        <v>25</v>
      </c>
      <c r="B26" s="4">
        <v>0</v>
      </c>
      <c r="C26" s="4">
        <v>0</v>
      </c>
      <c r="D26" s="4">
        <v>0</v>
      </c>
      <c r="E26" s="4">
        <v>0</v>
      </c>
      <c r="H26" s="15">
        <v>42917</v>
      </c>
      <c r="I26" s="2">
        <v>945.5</v>
      </c>
      <c r="J26" s="18">
        <f t="shared" si="0"/>
        <v>1.7016607865071975E-2</v>
      </c>
    </row>
    <row r="27" spans="1:11" x14ac:dyDescent="0.25">
      <c r="A27" s="2" t="s">
        <v>26</v>
      </c>
      <c r="B27" s="4">
        <v>0</v>
      </c>
      <c r="C27" s="4">
        <v>0</v>
      </c>
      <c r="D27" s="4">
        <v>0</v>
      </c>
      <c r="E27" s="4">
        <v>0</v>
      </c>
      <c r="H27" s="15">
        <v>42887</v>
      </c>
      <c r="I27" s="2">
        <v>929.68</v>
      </c>
      <c r="J27" s="18">
        <f t="shared" si="0"/>
        <v>-5.8160856659473903E-2</v>
      </c>
    </row>
    <row r="28" spans="1:11" x14ac:dyDescent="0.25">
      <c r="A28" s="2" t="s">
        <v>27</v>
      </c>
      <c r="B28" s="4"/>
      <c r="C28" s="4"/>
      <c r="D28" s="4"/>
      <c r="E28" s="4"/>
      <c r="H28" s="15">
        <v>42856</v>
      </c>
      <c r="I28" s="2">
        <v>987.09</v>
      </c>
      <c r="J28" s="18">
        <f t="shared" si="0"/>
        <v>6.7678362826115279E-2</v>
      </c>
    </row>
    <row r="29" spans="1:11" x14ac:dyDescent="0.25">
      <c r="A29" s="1" t="s">
        <v>27</v>
      </c>
      <c r="B29" s="8">
        <v>30736000</v>
      </c>
      <c r="C29" s="8">
        <v>12662000</v>
      </c>
      <c r="D29" s="8">
        <v>19478000</v>
      </c>
      <c r="E29" s="8">
        <v>16348000</v>
      </c>
      <c r="H29" s="15">
        <v>42826</v>
      </c>
      <c r="I29" s="2">
        <v>924.52</v>
      </c>
      <c r="J29" s="18">
        <f t="shared" si="0"/>
        <v>9.0493040811512104E-2</v>
      </c>
    </row>
    <row r="30" spans="1:11" x14ac:dyDescent="0.25">
      <c r="A30" s="2" t="s">
        <v>28</v>
      </c>
      <c r="B30" s="4">
        <v>0</v>
      </c>
      <c r="C30" s="4">
        <v>0</v>
      </c>
      <c r="D30" s="4">
        <v>0</v>
      </c>
      <c r="E30" s="4">
        <v>0</v>
      </c>
      <c r="H30" s="15">
        <v>42795</v>
      </c>
      <c r="I30" s="2">
        <v>847.8</v>
      </c>
      <c r="J30" s="18">
        <f t="shared" si="0"/>
        <v>3.3967310901494852E-3</v>
      </c>
    </row>
    <row r="31" spans="1:11" x14ac:dyDescent="0.25">
      <c r="A31" s="2" t="s">
        <v>29</v>
      </c>
      <c r="B31" s="4">
        <v>30736000</v>
      </c>
      <c r="C31" s="4">
        <v>12662000</v>
      </c>
      <c r="D31" s="4">
        <v>19478000</v>
      </c>
      <c r="E31" s="4">
        <v>16348000</v>
      </c>
      <c r="H31" s="15">
        <v>42767</v>
      </c>
      <c r="I31" s="2">
        <v>844.93</v>
      </c>
      <c r="J31" s="18">
        <f t="shared" si="0"/>
        <v>3.016374254745835E-2</v>
      </c>
    </row>
    <row r="32" spans="1:11" x14ac:dyDescent="0.25">
      <c r="A32" s="2" t="s">
        <v>97</v>
      </c>
      <c r="B32" s="19">
        <v>1123.5283333333334</v>
      </c>
      <c r="C32" s="19">
        <v>945.02583333333348</v>
      </c>
      <c r="D32" s="19">
        <v>765.18416666666656</v>
      </c>
      <c r="E32" s="4"/>
      <c r="H32" s="15">
        <v>42736</v>
      </c>
      <c r="I32" s="2">
        <v>820.19</v>
      </c>
      <c r="J32" s="18">
        <f t="shared" si="0"/>
        <v>1.3268268577429021E-2</v>
      </c>
    </row>
    <row r="33" spans="1:11" x14ac:dyDescent="0.25">
      <c r="A33" s="2" t="s">
        <v>98</v>
      </c>
      <c r="B33" s="2">
        <v>43.7</v>
      </c>
      <c r="C33" s="2">
        <v>18</v>
      </c>
      <c r="D33" s="2">
        <v>27.85</v>
      </c>
      <c r="E33" s="2">
        <v>22.84</v>
      </c>
      <c r="H33" s="15">
        <v>42705</v>
      </c>
      <c r="I33" s="2">
        <v>809.45</v>
      </c>
      <c r="J33" s="18">
        <f t="shared" si="0"/>
        <v>4.3267000051554483E-2</v>
      </c>
      <c r="K33" s="17">
        <f>AVERAGE(I33:I44)</f>
        <v>765.18416666666656</v>
      </c>
    </row>
    <row r="34" spans="1:11" x14ac:dyDescent="0.25">
      <c r="H34" s="15">
        <v>42675</v>
      </c>
      <c r="I34" s="2">
        <v>775.88</v>
      </c>
      <c r="J34" s="18">
        <f t="shared" si="0"/>
        <v>-4.2005185825410574E-2</v>
      </c>
    </row>
    <row r="35" spans="1:11" x14ac:dyDescent="0.25">
      <c r="A35" s="1" t="s">
        <v>31</v>
      </c>
      <c r="B35" s="1"/>
      <c r="C35" s="1"/>
      <c r="D35" s="1"/>
      <c r="E35" s="1"/>
      <c r="H35" s="15">
        <v>42644</v>
      </c>
      <c r="I35" s="2">
        <v>809.9</v>
      </c>
      <c r="J35" s="18">
        <f t="shared" si="0"/>
        <v>7.2631395666991061E-3</v>
      </c>
    </row>
    <row r="36" spans="1:11" x14ac:dyDescent="0.25">
      <c r="A36" s="1" t="s">
        <v>1</v>
      </c>
      <c r="B36" s="3">
        <v>43465</v>
      </c>
      <c r="C36" s="3">
        <v>43100</v>
      </c>
      <c r="D36" s="3">
        <v>42735</v>
      </c>
      <c r="E36" s="3">
        <v>42369</v>
      </c>
      <c r="H36" s="15">
        <v>42614</v>
      </c>
      <c r="I36" s="2">
        <v>804.06</v>
      </c>
      <c r="J36" s="18">
        <f t="shared" si="0"/>
        <v>1.7990757738810981E-2</v>
      </c>
    </row>
    <row r="37" spans="1:11" x14ac:dyDescent="0.25">
      <c r="A37" s="9" t="s">
        <v>33</v>
      </c>
      <c r="H37" s="15">
        <v>42583</v>
      </c>
      <c r="I37" s="2">
        <v>789.85</v>
      </c>
      <c r="J37" s="18">
        <f t="shared" si="0"/>
        <v>-1.8828821998130296E-3</v>
      </c>
    </row>
    <row r="38" spans="1:11" x14ac:dyDescent="0.25">
      <c r="A38" s="2" t="s">
        <v>34</v>
      </c>
      <c r="B38" s="4">
        <v>16701000</v>
      </c>
      <c r="C38" s="4">
        <v>10715000</v>
      </c>
      <c r="D38" s="4">
        <v>12918000</v>
      </c>
      <c r="E38" s="4">
        <v>15409000</v>
      </c>
      <c r="H38" s="15">
        <v>42552</v>
      </c>
      <c r="I38" s="2">
        <v>791.34</v>
      </c>
      <c r="J38" s="18">
        <f t="shared" si="0"/>
        <v>0.12481344079143764</v>
      </c>
    </row>
    <row r="39" spans="1:11" x14ac:dyDescent="0.25">
      <c r="A39" s="2" t="s">
        <v>35</v>
      </c>
      <c r="B39" s="4">
        <v>92439000</v>
      </c>
      <c r="C39" s="4">
        <v>91156000</v>
      </c>
      <c r="D39" s="4">
        <v>73415000</v>
      </c>
      <c r="E39" s="4">
        <v>56517000</v>
      </c>
      <c r="H39" s="15">
        <v>42522</v>
      </c>
      <c r="I39" s="2">
        <v>703.53</v>
      </c>
      <c r="J39" s="2" t="s">
        <v>115</v>
      </c>
      <c r="K39" s="20">
        <f>AVERAGE(J3:J38)</f>
        <v>1.4513092322937749E-2</v>
      </c>
    </row>
    <row r="40" spans="1:11" x14ac:dyDescent="0.25">
      <c r="A40" s="2" t="s">
        <v>36</v>
      </c>
      <c r="B40" s="4">
        <v>21193000</v>
      </c>
      <c r="C40" s="4">
        <v>18705000</v>
      </c>
      <c r="D40" s="4">
        <v>15632000</v>
      </c>
      <c r="E40" s="4">
        <v>13459000</v>
      </c>
      <c r="H40" s="15">
        <v>42491</v>
      </c>
      <c r="I40" s="2">
        <v>748.85</v>
      </c>
      <c r="J40" s="10" t="s">
        <v>116</v>
      </c>
      <c r="K40" s="2">
        <f>_xlfn.STDEV.S(J3:J38)</f>
        <v>5.3584374663502327E-2</v>
      </c>
    </row>
    <row r="41" spans="1:11" x14ac:dyDescent="0.25">
      <c r="A41" s="2" t="s">
        <v>37</v>
      </c>
      <c r="B41" s="4">
        <v>1107000</v>
      </c>
      <c r="C41" s="4">
        <v>749000</v>
      </c>
      <c r="D41" s="4">
        <v>268000</v>
      </c>
      <c r="E41" s="4">
        <v>491000</v>
      </c>
      <c r="H41" s="15">
        <v>42461</v>
      </c>
      <c r="I41" s="2">
        <v>707.88</v>
      </c>
      <c r="J41" s="10"/>
    </row>
    <row r="42" spans="1:11" x14ac:dyDescent="0.25">
      <c r="A42" s="2" t="s">
        <v>38</v>
      </c>
      <c r="B42" s="4">
        <v>4236000</v>
      </c>
      <c r="C42" s="4">
        <v>2983000</v>
      </c>
      <c r="D42" s="4">
        <v>3175000</v>
      </c>
      <c r="E42" s="4">
        <v>1590000</v>
      </c>
      <c r="H42" s="15">
        <v>42430</v>
      </c>
      <c r="I42" s="2">
        <v>762.9</v>
      </c>
      <c r="J42" s="10"/>
    </row>
    <row r="43" spans="1:11" x14ac:dyDescent="0.25">
      <c r="A43" s="1" t="s">
        <v>39</v>
      </c>
      <c r="B43" s="8">
        <v>135676000</v>
      </c>
      <c r="C43" s="8">
        <v>124308000</v>
      </c>
      <c r="D43" s="8">
        <v>105408000</v>
      </c>
      <c r="E43" s="8">
        <v>90114000</v>
      </c>
      <c r="H43" s="15">
        <v>42401</v>
      </c>
      <c r="I43" s="2">
        <v>717.22</v>
      </c>
      <c r="J43" s="10"/>
    </row>
    <row r="44" spans="1:11" x14ac:dyDescent="0.25">
      <c r="A44" s="2" t="s">
        <v>40</v>
      </c>
      <c r="B44" s="4">
        <v>13859000</v>
      </c>
      <c r="C44" s="4">
        <v>7813000</v>
      </c>
      <c r="D44" s="4">
        <v>5878000</v>
      </c>
      <c r="E44" s="4">
        <v>5183000</v>
      </c>
      <c r="H44" s="15">
        <v>42370</v>
      </c>
      <c r="I44" s="2">
        <v>761.35</v>
      </c>
      <c r="J44" s="10"/>
    </row>
    <row r="45" spans="1:11" x14ac:dyDescent="0.25">
      <c r="A45" s="2" t="s">
        <v>41</v>
      </c>
      <c r="B45" s="4">
        <v>59719000</v>
      </c>
      <c r="C45" s="4">
        <v>42383000</v>
      </c>
      <c r="D45" s="4">
        <v>34234000</v>
      </c>
      <c r="E45" s="4">
        <v>29016000</v>
      </c>
      <c r="H45" s="15">
        <v>42339</v>
      </c>
      <c r="I45" s="2">
        <v>778.01</v>
      </c>
      <c r="J45" s="10"/>
    </row>
    <row r="46" spans="1:11" x14ac:dyDescent="0.25">
      <c r="A46" s="2" t="s">
        <v>42</v>
      </c>
      <c r="B46" s="4">
        <v>17888000</v>
      </c>
      <c r="C46" s="4">
        <v>16747000</v>
      </c>
      <c r="D46" s="4">
        <v>16468000</v>
      </c>
      <c r="E46" s="4">
        <v>15869000</v>
      </c>
      <c r="H46" s="15">
        <v>42309</v>
      </c>
      <c r="I46" s="2">
        <v>762.85</v>
      </c>
      <c r="J46" s="10"/>
    </row>
    <row r="47" spans="1:11" x14ac:dyDescent="0.25">
      <c r="A47" s="2" t="s">
        <v>43</v>
      </c>
      <c r="B47" s="4">
        <v>2220000</v>
      </c>
      <c r="C47" s="4">
        <v>2692000</v>
      </c>
      <c r="D47" s="4">
        <v>3307000</v>
      </c>
      <c r="E47" s="4">
        <v>3847000</v>
      </c>
      <c r="H47" s="15">
        <v>42278</v>
      </c>
      <c r="I47" s="2">
        <v>737.39</v>
      </c>
      <c r="J47" s="10"/>
    </row>
    <row r="48" spans="1:11" x14ac:dyDescent="0.25">
      <c r="A48" s="2" t="s">
        <v>44</v>
      </c>
      <c r="B48" s="4">
        <v>0</v>
      </c>
      <c r="C48" s="4">
        <v>0</v>
      </c>
      <c r="D48" s="4">
        <v>0</v>
      </c>
      <c r="E48" s="4">
        <v>0</v>
      </c>
      <c r="H48" s="15">
        <v>42248</v>
      </c>
      <c r="I48" s="2">
        <v>638.37</v>
      </c>
      <c r="J48" s="10"/>
    </row>
    <row r="49" spans="1:10" x14ac:dyDescent="0.25">
      <c r="A49" s="2" t="s">
        <v>45</v>
      </c>
      <c r="B49" s="4">
        <v>3430000</v>
      </c>
      <c r="C49" s="4">
        <v>3352000</v>
      </c>
      <c r="D49" s="4">
        <v>2202000</v>
      </c>
      <c r="E49" s="4">
        <v>3432000</v>
      </c>
      <c r="H49" s="15">
        <v>42217</v>
      </c>
      <c r="I49" s="2">
        <v>647.82000000000005</v>
      </c>
      <c r="J49" s="10"/>
    </row>
    <row r="50" spans="1:10" x14ac:dyDescent="0.25">
      <c r="A50" s="2" t="s">
        <v>46</v>
      </c>
      <c r="B50" s="4">
        <v>737000</v>
      </c>
      <c r="C50" s="4">
        <v>680000</v>
      </c>
      <c r="D50" s="4">
        <v>383000</v>
      </c>
      <c r="E50" s="4">
        <v>251000</v>
      </c>
      <c r="H50" s="15">
        <v>42186</v>
      </c>
      <c r="I50" s="2">
        <v>657.5</v>
      </c>
      <c r="J50" s="10"/>
    </row>
    <row r="51" spans="1:10" x14ac:dyDescent="0.25">
      <c r="A51" s="1" t="s">
        <v>47</v>
      </c>
      <c r="B51" s="8">
        <v>232792000</v>
      </c>
      <c r="C51" s="8">
        <v>197295000</v>
      </c>
      <c r="D51" s="8">
        <v>167497000</v>
      </c>
      <c r="E51" s="8">
        <v>147461000</v>
      </c>
      <c r="H51" s="15">
        <v>42156</v>
      </c>
      <c r="I51" s="2" t="s">
        <v>10</v>
      </c>
    </row>
    <row r="52" spans="1:10" x14ac:dyDescent="0.25">
      <c r="A52" s="2" t="s">
        <v>48</v>
      </c>
      <c r="B52" s="4"/>
      <c r="C52" s="4"/>
      <c r="D52" s="4"/>
      <c r="E52" s="4"/>
    </row>
    <row r="53" spans="1:10" x14ac:dyDescent="0.25">
      <c r="A53" s="2" t="s">
        <v>49</v>
      </c>
      <c r="B53" s="4">
        <v>4378000</v>
      </c>
      <c r="C53" s="4">
        <v>3137000</v>
      </c>
      <c r="D53" s="4">
        <v>2041000</v>
      </c>
      <c r="E53" s="4">
        <v>1931000</v>
      </c>
    </row>
    <row r="54" spans="1:10" x14ac:dyDescent="0.25">
      <c r="A54" s="2" t="s">
        <v>50</v>
      </c>
      <c r="B54" s="4">
        <f>B56-B55-B53</f>
        <v>14233000</v>
      </c>
      <c r="C54" s="4">
        <f t="shared" ref="C54:E54" si="4">C56-C55-C53</f>
        <v>10395000</v>
      </c>
      <c r="D54" s="4">
        <f t="shared" si="4"/>
        <v>8864000</v>
      </c>
      <c r="E54" s="4">
        <f t="shared" si="4"/>
        <v>13052000</v>
      </c>
    </row>
    <row r="55" spans="1:10" x14ac:dyDescent="0.25">
      <c r="A55" s="2" t="s">
        <v>51</v>
      </c>
      <c r="B55" s="4">
        <v>16009000</v>
      </c>
      <c r="C55" s="4">
        <v>10651000</v>
      </c>
      <c r="D55" s="4">
        <v>5851000</v>
      </c>
      <c r="E55" s="4">
        <v>4327000</v>
      </c>
    </row>
    <row r="56" spans="1:10" x14ac:dyDescent="0.25">
      <c r="A56" s="1" t="s">
        <v>52</v>
      </c>
      <c r="B56" s="8">
        <v>34620000</v>
      </c>
      <c r="C56" s="8">
        <v>24183000</v>
      </c>
      <c r="D56" s="8">
        <v>16756000</v>
      </c>
      <c r="E56" s="8">
        <v>19310000</v>
      </c>
    </row>
    <row r="57" spans="1:10" x14ac:dyDescent="0.25">
      <c r="A57" s="2" t="s">
        <v>53</v>
      </c>
      <c r="B57" s="4">
        <v>3950000</v>
      </c>
      <c r="C57" s="4">
        <v>3943000</v>
      </c>
      <c r="D57" s="4">
        <v>3935000</v>
      </c>
      <c r="E57" s="4">
        <v>1995000</v>
      </c>
    </row>
    <row r="58" spans="1:10" x14ac:dyDescent="0.25">
      <c r="A58" s="2" t="s">
        <v>54</v>
      </c>
      <c r="B58" s="4">
        <v>16532000</v>
      </c>
      <c r="C58" s="4">
        <v>16641000</v>
      </c>
      <c r="D58" s="4">
        <v>7770000</v>
      </c>
      <c r="E58" s="4">
        <v>5825000</v>
      </c>
    </row>
    <row r="59" spans="1:10" x14ac:dyDescent="0.25">
      <c r="A59" s="2" t="s">
        <v>55</v>
      </c>
      <c r="B59" s="4">
        <v>0</v>
      </c>
      <c r="C59" s="4">
        <v>0</v>
      </c>
      <c r="D59" s="4">
        <v>0</v>
      </c>
      <c r="E59" s="4">
        <v>0</v>
      </c>
    </row>
    <row r="60" spans="1:10" x14ac:dyDescent="0.25">
      <c r="A60" s="2" t="s">
        <v>20</v>
      </c>
      <c r="B60" s="4">
        <v>0</v>
      </c>
      <c r="C60" s="4">
        <v>0</v>
      </c>
      <c r="D60" s="4">
        <v>0</v>
      </c>
      <c r="E60" s="4">
        <v>0</v>
      </c>
    </row>
    <row r="61" spans="1:10" x14ac:dyDescent="0.25">
      <c r="A61" s="2" t="s">
        <v>56</v>
      </c>
      <c r="B61" s="4">
        <v>0</v>
      </c>
      <c r="C61" s="4">
        <v>0</v>
      </c>
      <c r="D61" s="4">
        <v>0</v>
      </c>
      <c r="E61" s="4">
        <v>0</v>
      </c>
    </row>
    <row r="62" spans="1:10" x14ac:dyDescent="0.25">
      <c r="A62" s="1" t="s">
        <v>57</v>
      </c>
      <c r="B62" s="8">
        <v>55164000</v>
      </c>
      <c r="C62" s="8">
        <v>44793000</v>
      </c>
      <c r="D62" s="8">
        <v>28461000</v>
      </c>
      <c r="E62" s="8">
        <v>27130000</v>
      </c>
    </row>
    <row r="63" spans="1:10" x14ac:dyDescent="0.25">
      <c r="A63" s="2" t="s">
        <v>58</v>
      </c>
      <c r="B63" s="4"/>
      <c r="C63" s="4"/>
      <c r="D63" s="4"/>
      <c r="E63" s="4"/>
    </row>
    <row r="64" spans="1:10" x14ac:dyDescent="0.25">
      <c r="A64" s="2" t="s">
        <v>59</v>
      </c>
      <c r="B64" s="4">
        <v>0</v>
      </c>
      <c r="C64" s="4">
        <v>0</v>
      </c>
      <c r="D64" s="4">
        <v>0</v>
      </c>
      <c r="E64" s="4">
        <v>0</v>
      </c>
    </row>
    <row r="65" spans="1:5" x14ac:dyDescent="0.25">
      <c r="A65" s="2" t="s">
        <v>60</v>
      </c>
      <c r="B65" s="4">
        <v>0</v>
      </c>
      <c r="C65" s="4">
        <v>0</v>
      </c>
      <c r="D65" s="4">
        <v>0</v>
      </c>
      <c r="E65" s="4">
        <v>0</v>
      </c>
    </row>
    <row r="66" spans="1:5" x14ac:dyDescent="0.25">
      <c r="A66" s="2" t="s">
        <v>61</v>
      </c>
      <c r="B66" s="4">
        <v>0</v>
      </c>
      <c r="C66" s="4">
        <v>0</v>
      </c>
      <c r="D66" s="4">
        <v>0</v>
      </c>
      <c r="E66" s="4">
        <v>0</v>
      </c>
    </row>
    <row r="67" spans="1:5" x14ac:dyDescent="0.25">
      <c r="A67" s="2" t="s">
        <v>62</v>
      </c>
      <c r="B67" s="4">
        <v>45049000</v>
      </c>
      <c r="C67" s="4">
        <v>40247000</v>
      </c>
      <c r="D67" s="4">
        <v>36307000</v>
      </c>
      <c r="E67" s="4">
        <v>32982000</v>
      </c>
    </row>
    <row r="68" spans="1:5" x14ac:dyDescent="0.25">
      <c r="A68" s="2" t="s">
        <v>63</v>
      </c>
      <c r="B68" s="4">
        <v>134885000</v>
      </c>
      <c r="C68" s="4">
        <v>113247000</v>
      </c>
      <c r="D68" s="4">
        <v>105131000</v>
      </c>
      <c r="E68" s="4">
        <v>89223000</v>
      </c>
    </row>
    <row r="69" spans="1:5" x14ac:dyDescent="0.25">
      <c r="A69" s="2" t="s">
        <v>64</v>
      </c>
      <c r="B69" s="4">
        <v>-2306000</v>
      </c>
      <c r="C69" s="4">
        <v>-992000</v>
      </c>
      <c r="D69" s="4">
        <v>-2402000</v>
      </c>
      <c r="E69" s="4">
        <v>-1874000</v>
      </c>
    </row>
    <row r="70" spans="1:5" x14ac:dyDescent="0.25">
      <c r="A70" s="2" t="s">
        <v>65</v>
      </c>
      <c r="B70" s="4">
        <v>0</v>
      </c>
      <c r="C70" s="4">
        <v>0</v>
      </c>
      <c r="D70" s="4">
        <v>0</v>
      </c>
      <c r="E70" s="4">
        <v>0</v>
      </c>
    </row>
    <row r="71" spans="1:5" x14ac:dyDescent="0.25">
      <c r="A71" s="2" t="s">
        <v>66</v>
      </c>
      <c r="B71" s="4">
        <v>-2306000</v>
      </c>
      <c r="C71" s="4">
        <v>-992000</v>
      </c>
      <c r="D71" s="4">
        <v>-2402000</v>
      </c>
      <c r="E71" s="4">
        <v>-1874000</v>
      </c>
    </row>
    <row r="72" spans="1:5" x14ac:dyDescent="0.25">
      <c r="A72" s="1" t="s">
        <v>67</v>
      </c>
      <c r="B72" s="8">
        <v>177628000</v>
      </c>
      <c r="C72" s="8">
        <v>152502000</v>
      </c>
      <c r="D72" s="8">
        <v>139036000</v>
      </c>
      <c r="E72" s="8">
        <v>120331000</v>
      </c>
    </row>
    <row r="73" spans="1:5" x14ac:dyDescent="0.25">
      <c r="A73" s="1" t="s">
        <v>68</v>
      </c>
      <c r="B73" s="8">
        <v>157520000</v>
      </c>
      <c r="C73" s="8">
        <v>133063000</v>
      </c>
      <c r="D73" s="8">
        <v>119261000</v>
      </c>
      <c r="E73" s="8">
        <v>100615000</v>
      </c>
    </row>
    <row r="76" spans="1:5" x14ac:dyDescent="0.25">
      <c r="A76" s="1" t="s">
        <v>69</v>
      </c>
      <c r="B76" s="1"/>
      <c r="C76" s="1"/>
      <c r="D76" s="1"/>
      <c r="E76" s="1"/>
    </row>
    <row r="77" spans="1:5" x14ac:dyDescent="0.25">
      <c r="A77" s="1" t="s">
        <v>1</v>
      </c>
      <c r="B77" s="1"/>
      <c r="C77" s="1"/>
      <c r="D77" s="1"/>
      <c r="E77" s="1"/>
    </row>
    <row r="78" spans="1:5" x14ac:dyDescent="0.25">
      <c r="A78" s="1" t="s">
        <v>32</v>
      </c>
      <c r="B78" s="3">
        <v>43465</v>
      </c>
      <c r="C78" s="3">
        <v>43100</v>
      </c>
      <c r="D78" s="3">
        <v>42735</v>
      </c>
      <c r="E78" s="3">
        <v>42369</v>
      </c>
    </row>
    <row r="79" spans="1:5" x14ac:dyDescent="0.25">
      <c r="A79" s="2" t="s">
        <v>27</v>
      </c>
      <c r="B79" s="4">
        <v>30736000</v>
      </c>
      <c r="C79" s="4">
        <v>12662000</v>
      </c>
      <c r="D79" s="4">
        <v>19478000</v>
      </c>
      <c r="E79" s="4">
        <v>16348000</v>
      </c>
    </row>
    <row r="80" spans="1:5" x14ac:dyDescent="0.25">
      <c r="A80" s="2" t="s">
        <v>70</v>
      </c>
      <c r="B80" s="4"/>
      <c r="C80" s="4"/>
      <c r="D80" s="4"/>
      <c r="E80" s="4"/>
    </row>
    <row r="81" spans="1:5" x14ac:dyDescent="0.25">
      <c r="A81" s="2" t="s">
        <v>71</v>
      </c>
      <c r="B81" s="4">
        <v>9029000</v>
      </c>
      <c r="C81" s="4">
        <v>6899000</v>
      </c>
      <c r="D81" s="4">
        <v>6100000</v>
      </c>
      <c r="E81" s="4">
        <v>5024000</v>
      </c>
    </row>
    <row r="82" spans="1:5" x14ac:dyDescent="0.25">
      <c r="A82" s="2" t="s">
        <v>72</v>
      </c>
      <c r="B82" s="4">
        <v>3298000</v>
      </c>
      <c r="C82" s="4">
        <v>8284000</v>
      </c>
      <c r="D82" s="4">
        <v>7158000</v>
      </c>
      <c r="E82" s="4">
        <v>5609000</v>
      </c>
    </row>
    <row r="83" spans="1:5" x14ac:dyDescent="0.25">
      <c r="A83" s="2" t="s">
        <v>73</v>
      </c>
      <c r="B83" s="4">
        <v>-2169000</v>
      </c>
      <c r="C83" s="4">
        <v>-3768000</v>
      </c>
      <c r="D83" s="4">
        <v>-2578000</v>
      </c>
      <c r="E83" s="4">
        <v>-2094000</v>
      </c>
    </row>
    <row r="84" spans="1:5" x14ac:dyDescent="0.25">
      <c r="A84" s="2" t="s">
        <v>74</v>
      </c>
      <c r="B84" s="4">
        <v>1438000</v>
      </c>
      <c r="C84" s="4">
        <v>1121000</v>
      </c>
      <c r="D84" s="4">
        <v>333000</v>
      </c>
      <c r="E84" s="4">
        <v>246000</v>
      </c>
    </row>
    <row r="85" spans="1:5" x14ac:dyDescent="0.25">
      <c r="A85" s="2" t="s">
        <v>75</v>
      </c>
      <c r="B85" s="4"/>
      <c r="C85" s="4"/>
      <c r="D85" s="4"/>
      <c r="E85" s="4"/>
    </row>
    <row r="86" spans="1:5" x14ac:dyDescent="0.25">
      <c r="A86" s="2" t="s">
        <v>76</v>
      </c>
      <c r="B86" s="4">
        <v>7890000</v>
      </c>
      <c r="C86" s="4">
        <v>3682000</v>
      </c>
      <c r="D86" s="4">
        <v>2420000</v>
      </c>
      <c r="E86" s="4">
        <v>1618000</v>
      </c>
    </row>
    <row r="87" spans="1:5" x14ac:dyDescent="0.25">
      <c r="A87" s="1" t="s">
        <v>77</v>
      </c>
      <c r="B87" s="8">
        <v>47971000</v>
      </c>
      <c r="C87" s="8">
        <v>37091000</v>
      </c>
      <c r="D87" s="8">
        <v>36036000</v>
      </c>
      <c r="E87" s="8">
        <v>26572000</v>
      </c>
    </row>
    <row r="88" spans="1:5" x14ac:dyDescent="0.25">
      <c r="A88" s="2" t="s">
        <v>78</v>
      </c>
      <c r="B88" s="4"/>
      <c r="C88" s="4"/>
      <c r="D88" s="4"/>
      <c r="E88" s="4"/>
    </row>
    <row r="89" spans="1:5" x14ac:dyDescent="0.25">
      <c r="A89" s="2" t="s">
        <v>79</v>
      </c>
      <c r="B89" s="4">
        <v>-25139000</v>
      </c>
      <c r="C89" s="4">
        <v>-13184000</v>
      </c>
      <c r="D89" s="4">
        <v>-10212000</v>
      </c>
      <c r="E89" s="4">
        <v>-9950000</v>
      </c>
    </row>
    <row r="90" spans="1:5" x14ac:dyDescent="0.25">
      <c r="A90" s="2" t="s">
        <v>80</v>
      </c>
      <c r="B90" s="4">
        <v>-1972000</v>
      </c>
      <c r="C90" s="4">
        <v>-19448000</v>
      </c>
      <c r="D90" s="4">
        <v>-18229000</v>
      </c>
      <c r="E90" s="4">
        <v>-13635000</v>
      </c>
    </row>
    <row r="91" spans="1:5" x14ac:dyDescent="0.25">
      <c r="A91" s="2" t="s">
        <v>81</v>
      </c>
      <c r="B91" s="4">
        <v>0</v>
      </c>
      <c r="C91" s="4">
        <v>1419000</v>
      </c>
      <c r="D91" s="4">
        <v>-1978000</v>
      </c>
      <c r="E91" s="4">
        <v>75000</v>
      </c>
    </row>
    <row r="92" spans="1:5" x14ac:dyDescent="0.25">
      <c r="A92" s="1" t="s">
        <v>82</v>
      </c>
      <c r="B92" s="8">
        <v>-28504000</v>
      </c>
      <c r="C92" s="8">
        <v>-31401000</v>
      </c>
      <c r="D92" s="8">
        <v>-31165000</v>
      </c>
      <c r="E92" s="8">
        <v>-23711000</v>
      </c>
    </row>
    <row r="93" spans="1:5" x14ac:dyDescent="0.25">
      <c r="A93" s="2" t="s">
        <v>83</v>
      </c>
      <c r="B93" s="4"/>
      <c r="C93" s="4"/>
      <c r="D93" s="4"/>
      <c r="E93" s="4"/>
    </row>
    <row r="94" spans="1:5" x14ac:dyDescent="0.25">
      <c r="A94" s="2" t="s">
        <v>84</v>
      </c>
      <c r="B94" s="4">
        <v>0</v>
      </c>
      <c r="C94" s="4">
        <v>0</v>
      </c>
      <c r="D94" s="4">
        <v>0</v>
      </c>
      <c r="E94" s="4">
        <v>0</v>
      </c>
    </row>
    <row r="95" spans="1:5" x14ac:dyDescent="0.25">
      <c r="A95" s="2" t="s">
        <v>85</v>
      </c>
      <c r="B95" s="4">
        <v>0</v>
      </c>
      <c r="C95" s="4">
        <v>0</v>
      </c>
      <c r="D95" s="4">
        <v>0</v>
      </c>
      <c r="E95" s="4">
        <v>0</v>
      </c>
    </row>
    <row r="96" spans="1:5" x14ac:dyDescent="0.25">
      <c r="A96" s="2" t="s">
        <v>86</v>
      </c>
      <c r="B96" s="4">
        <v>-61000</v>
      </c>
      <c r="C96" s="4">
        <v>-86000</v>
      </c>
      <c r="D96" s="4">
        <v>-1335000</v>
      </c>
      <c r="E96" s="4">
        <v>-23000</v>
      </c>
    </row>
    <row r="97" spans="1:5" x14ac:dyDescent="0.25">
      <c r="A97" s="2" t="s">
        <v>87</v>
      </c>
      <c r="B97" s="4">
        <v>-4043000</v>
      </c>
      <c r="C97" s="4">
        <v>-3366000</v>
      </c>
      <c r="D97" s="4">
        <v>-3304000</v>
      </c>
      <c r="E97" s="4">
        <v>-2422000</v>
      </c>
    </row>
    <row r="98" spans="1:5" x14ac:dyDescent="0.25">
      <c r="A98" s="1" t="s">
        <v>88</v>
      </c>
      <c r="B98" s="8">
        <v>-13179000</v>
      </c>
      <c r="C98" s="8">
        <v>-8298000</v>
      </c>
      <c r="D98" s="8">
        <v>-8332000</v>
      </c>
      <c r="E98" s="8">
        <v>-4225000</v>
      </c>
    </row>
    <row r="99" spans="1:5" x14ac:dyDescent="0.25">
      <c r="A99" s="2" t="s">
        <v>89</v>
      </c>
      <c r="B99" s="4">
        <v>-302000</v>
      </c>
      <c r="C99" s="4">
        <v>405000</v>
      </c>
      <c r="D99" s="4">
        <v>-170000</v>
      </c>
      <c r="E99" s="4">
        <v>-434000</v>
      </c>
    </row>
    <row r="100" spans="1:5" x14ac:dyDescent="0.25">
      <c r="A100" s="2" t="s">
        <v>90</v>
      </c>
      <c r="B100" s="4">
        <v>5986000</v>
      </c>
      <c r="C100" s="4">
        <v>-2203000</v>
      </c>
      <c r="D100" s="4">
        <v>-3631000</v>
      </c>
      <c r="E100" s="4">
        <v>-1798000</v>
      </c>
    </row>
  </sheetData>
  <mergeCells count="1">
    <mergeCell ref="H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opLeftCell="A30" workbookViewId="0">
      <selection activeCell="B41" sqref="B41"/>
    </sheetView>
  </sheetViews>
  <sheetFormatPr defaultRowHeight="15.75" x14ac:dyDescent="0.25"/>
  <cols>
    <col min="1" max="1" width="40.140625" style="2" bestFit="1" customWidth="1"/>
    <col min="2" max="4" width="16.42578125" style="2" bestFit="1" customWidth="1"/>
    <col min="5" max="5" width="15.85546875" style="2" bestFit="1" customWidth="1"/>
    <col min="6" max="7" width="9.140625" style="2"/>
    <col min="8" max="8" width="10.140625" style="2" bestFit="1" customWidth="1"/>
    <col min="9" max="9" width="13.28515625" style="2" customWidth="1"/>
    <col min="10" max="10" width="12.42578125" style="2" customWidth="1"/>
    <col min="11" max="16384" width="9.140625" style="2"/>
  </cols>
  <sheetData>
    <row r="1" spans="1:11" x14ac:dyDescent="0.25">
      <c r="A1" s="1" t="s">
        <v>91</v>
      </c>
      <c r="H1" s="16" t="s">
        <v>94</v>
      </c>
      <c r="I1" s="16"/>
    </row>
    <row r="2" spans="1:11" x14ac:dyDescent="0.25">
      <c r="A2" s="1" t="s">
        <v>0</v>
      </c>
      <c r="B2" s="1"/>
      <c r="C2" s="1"/>
      <c r="D2" s="1"/>
      <c r="E2" s="1"/>
      <c r="H2" s="2" t="s">
        <v>92</v>
      </c>
      <c r="I2" s="2" t="s">
        <v>93</v>
      </c>
      <c r="J2" s="1" t="s">
        <v>96</v>
      </c>
    </row>
    <row r="3" spans="1:11" x14ac:dyDescent="0.25">
      <c r="A3" s="1" t="s">
        <v>1</v>
      </c>
      <c r="B3" s="1"/>
      <c r="C3" s="1"/>
      <c r="D3" s="1"/>
      <c r="E3" s="1"/>
      <c r="H3" s="15">
        <v>43617</v>
      </c>
      <c r="I3" s="2">
        <v>191.14</v>
      </c>
      <c r="J3" s="18">
        <f>I3/I4-1</f>
        <v>7.7027103172367051E-2</v>
      </c>
    </row>
    <row r="4" spans="1:11" x14ac:dyDescent="0.25">
      <c r="A4" s="1" t="s">
        <v>2</v>
      </c>
      <c r="B4" s="3">
        <v>43465</v>
      </c>
      <c r="C4" s="3">
        <v>43100</v>
      </c>
      <c r="D4" s="3">
        <v>42735</v>
      </c>
      <c r="E4" s="3">
        <v>42369</v>
      </c>
      <c r="H4" s="15">
        <v>43586</v>
      </c>
      <c r="I4" s="2">
        <v>177.47</v>
      </c>
      <c r="J4" s="18">
        <f t="shared" ref="J4:J37" si="0">I4/I5-1</f>
        <v>-8.2368148914167549E-2</v>
      </c>
    </row>
    <row r="5" spans="1:11" x14ac:dyDescent="0.25">
      <c r="A5" s="2" t="s">
        <v>3</v>
      </c>
      <c r="B5" s="12">
        <v>55838000</v>
      </c>
      <c r="C5" s="12">
        <v>40653000</v>
      </c>
      <c r="D5" s="12">
        <v>27638000</v>
      </c>
      <c r="E5" s="12">
        <v>17928000</v>
      </c>
      <c r="H5" s="15">
        <v>43556</v>
      </c>
      <c r="I5" s="2">
        <v>193.4</v>
      </c>
      <c r="J5" s="18">
        <f t="shared" si="0"/>
        <v>0.16023756674065637</v>
      </c>
    </row>
    <row r="6" spans="1:11" ht="16.5" thickBot="1" x14ac:dyDescent="0.3">
      <c r="A6" s="2" t="s">
        <v>4</v>
      </c>
      <c r="B6" s="4">
        <v>9355000</v>
      </c>
      <c r="C6" s="4">
        <v>5454000</v>
      </c>
      <c r="D6" s="4">
        <v>3789000</v>
      </c>
      <c r="E6" s="4">
        <v>2867000</v>
      </c>
      <c r="H6" s="15">
        <v>43525</v>
      </c>
      <c r="I6" s="2">
        <v>166.69</v>
      </c>
      <c r="J6" s="18">
        <f t="shared" si="0"/>
        <v>3.2455868689996947E-2</v>
      </c>
    </row>
    <row r="7" spans="1:11" x14ac:dyDescent="0.25">
      <c r="A7" s="2" t="s">
        <v>5</v>
      </c>
      <c r="B7" s="5">
        <f>B5-B6</f>
        <v>46483000</v>
      </c>
      <c r="C7" s="5">
        <f t="shared" ref="C7:E7" si="1">C5-C6</f>
        <v>35199000</v>
      </c>
      <c r="D7" s="5">
        <f t="shared" si="1"/>
        <v>23849000</v>
      </c>
      <c r="E7" s="5">
        <f t="shared" si="1"/>
        <v>15061000</v>
      </c>
      <c r="H7" s="15">
        <v>43497</v>
      </c>
      <c r="I7" s="2">
        <v>161.44999999999999</v>
      </c>
      <c r="J7" s="18">
        <f t="shared" si="0"/>
        <v>-3.1435599016137794E-2</v>
      </c>
    </row>
    <row r="8" spans="1:11" x14ac:dyDescent="0.25">
      <c r="A8" s="2" t="s">
        <v>6</v>
      </c>
      <c r="B8" s="4"/>
      <c r="C8" s="4"/>
      <c r="D8" s="4"/>
      <c r="E8" s="4"/>
      <c r="H8" s="15">
        <v>43466</v>
      </c>
      <c r="I8" s="2">
        <v>166.69</v>
      </c>
      <c r="J8" s="18">
        <f t="shared" si="0"/>
        <v>0.27156915096498579</v>
      </c>
    </row>
    <row r="9" spans="1:11" x14ac:dyDescent="0.25">
      <c r="A9" s="2" t="s">
        <v>7</v>
      </c>
      <c r="B9" s="4">
        <v>10273000</v>
      </c>
      <c r="C9" s="4">
        <v>7754000</v>
      </c>
      <c r="D9" s="4">
        <v>5919000</v>
      </c>
      <c r="E9" s="4">
        <v>4816000</v>
      </c>
      <c r="H9" s="15">
        <v>43435</v>
      </c>
      <c r="I9" s="2">
        <v>131.09</v>
      </c>
      <c r="J9" s="18">
        <f t="shared" si="0"/>
        <v>-6.7704999644406572E-2</v>
      </c>
      <c r="K9" s="17">
        <f>AVERAGE(I9:I20)</f>
        <v>168.28</v>
      </c>
    </row>
    <row r="10" spans="1:11" x14ac:dyDescent="0.25">
      <c r="A10" s="2" t="s">
        <v>8</v>
      </c>
      <c r="B10" s="4">
        <v>11297000</v>
      </c>
      <c r="C10" s="4">
        <v>7242000</v>
      </c>
      <c r="D10" s="4">
        <v>5503000</v>
      </c>
      <c r="E10" s="4">
        <v>4020000</v>
      </c>
      <c r="H10" s="15">
        <v>43405</v>
      </c>
      <c r="I10" s="2">
        <v>140.61000000000001</v>
      </c>
      <c r="J10" s="18">
        <f t="shared" si="0"/>
        <v>-7.365439093484405E-2</v>
      </c>
    </row>
    <row r="11" spans="1:11" x14ac:dyDescent="0.25">
      <c r="A11" s="2" t="s">
        <v>9</v>
      </c>
      <c r="B11" s="4">
        <v>0</v>
      </c>
      <c r="C11" s="4">
        <v>0</v>
      </c>
      <c r="D11" s="4">
        <v>0</v>
      </c>
      <c r="E11" s="4">
        <v>0</v>
      </c>
      <c r="H11" s="15">
        <v>43374</v>
      </c>
      <c r="I11" s="2">
        <v>151.79</v>
      </c>
      <c r="J11" s="18">
        <f t="shared" si="0"/>
        <v>-7.7040009728809533E-2</v>
      </c>
    </row>
    <row r="12" spans="1:11" ht="16.5" thickBot="1" x14ac:dyDescent="0.3">
      <c r="A12" s="2" t="s">
        <v>11</v>
      </c>
      <c r="B12" s="4">
        <v>0</v>
      </c>
      <c r="C12" s="4">
        <v>0</v>
      </c>
      <c r="D12" s="4">
        <v>0</v>
      </c>
      <c r="E12" s="4">
        <v>0</v>
      </c>
      <c r="H12" s="15">
        <v>43344</v>
      </c>
      <c r="I12" s="2">
        <v>164.46</v>
      </c>
      <c r="J12" s="18">
        <f t="shared" si="0"/>
        <v>-6.4132475957434654E-2</v>
      </c>
    </row>
    <row r="13" spans="1:11" ht="16.5" thickBot="1" x14ac:dyDescent="0.3">
      <c r="A13" s="2" t="s">
        <v>12</v>
      </c>
      <c r="B13" s="5">
        <f>B9+B10+B11+B12</f>
        <v>21570000</v>
      </c>
      <c r="C13" s="5">
        <f t="shared" ref="C13:E13" si="2">C9+C10+C11+C12</f>
        <v>14996000</v>
      </c>
      <c r="D13" s="5">
        <f t="shared" si="2"/>
        <v>11422000</v>
      </c>
      <c r="E13" s="5">
        <f t="shared" si="2"/>
        <v>8836000</v>
      </c>
      <c r="H13" s="15">
        <v>43313</v>
      </c>
      <c r="I13" s="2">
        <v>175.73</v>
      </c>
      <c r="J13" s="18">
        <f t="shared" si="0"/>
        <v>1.8252404681886603E-2</v>
      </c>
    </row>
    <row r="14" spans="1:11" x14ac:dyDescent="0.25">
      <c r="A14" s="2" t="s">
        <v>13</v>
      </c>
      <c r="B14" s="5">
        <f>B7-B13</f>
        <v>24913000</v>
      </c>
      <c r="C14" s="5">
        <f t="shared" ref="C14:E14" si="3">C7-C13</f>
        <v>20203000</v>
      </c>
      <c r="D14" s="5">
        <f t="shared" si="3"/>
        <v>12427000</v>
      </c>
      <c r="E14" s="5">
        <f t="shared" si="3"/>
        <v>6225000</v>
      </c>
      <c r="H14" s="15">
        <v>43282</v>
      </c>
      <c r="I14" s="2">
        <v>172.58</v>
      </c>
      <c r="J14" s="18">
        <f t="shared" si="0"/>
        <v>-0.11187731576780557</v>
      </c>
    </row>
    <row r="15" spans="1:11" x14ac:dyDescent="0.25">
      <c r="A15" s="2" t="s">
        <v>14</v>
      </c>
      <c r="B15" s="4"/>
      <c r="C15" s="4"/>
      <c r="D15" s="4"/>
      <c r="E15" s="4"/>
      <c r="H15" s="15">
        <v>43252</v>
      </c>
      <c r="I15" s="2">
        <v>194.32</v>
      </c>
      <c r="J15" s="18">
        <f t="shared" si="0"/>
        <v>1.3244342475753346E-2</v>
      </c>
    </row>
    <row r="16" spans="1:11" x14ac:dyDescent="0.25">
      <c r="A16" s="2" t="s">
        <v>15</v>
      </c>
      <c r="B16" s="4">
        <v>448000</v>
      </c>
      <c r="C16" s="4">
        <v>391000</v>
      </c>
      <c r="D16" s="4">
        <v>91000</v>
      </c>
      <c r="E16" s="4">
        <v>-31000</v>
      </c>
      <c r="H16" s="15">
        <v>43221</v>
      </c>
      <c r="I16" s="2">
        <v>191.78</v>
      </c>
      <c r="J16" s="18">
        <f t="shared" si="0"/>
        <v>0.11499999999999999</v>
      </c>
    </row>
    <row r="17" spans="1:11" x14ac:dyDescent="0.25">
      <c r="A17" s="2" t="s">
        <v>16</v>
      </c>
      <c r="B17" s="4">
        <v>24913000</v>
      </c>
      <c r="C17" s="4">
        <v>20203000</v>
      </c>
      <c r="D17" s="4">
        <v>12427000</v>
      </c>
      <c r="E17" s="4">
        <v>6225000</v>
      </c>
      <c r="H17" s="15">
        <v>43191</v>
      </c>
      <c r="I17" s="2">
        <v>172</v>
      </c>
      <c r="J17" s="18">
        <f t="shared" si="0"/>
        <v>7.6412791789223444E-2</v>
      </c>
    </row>
    <row r="18" spans="1:11" x14ac:dyDescent="0.25">
      <c r="A18" s="2" t="s">
        <v>17</v>
      </c>
      <c r="B18" s="4">
        <v>-9000</v>
      </c>
      <c r="C18" s="4">
        <v>-6000</v>
      </c>
      <c r="D18" s="4">
        <v>-10000</v>
      </c>
      <c r="E18" s="4">
        <v>-23000</v>
      </c>
      <c r="H18" s="15">
        <v>43160</v>
      </c>
      <c r="I18" s="2">
        <v>159.79</v>
      </c>
      <c r="J18" s="18">
        <f t="shared" si="0"/>
        <v>-0.10391431135038132</v>
      </c>
    </row>
    <row r="19" spans="1:11" x14ac:dyDescent="0.25">
      <c r="A19" s="2" t="s">
        <v>18</v>
      </c>
      <c r="B19" s="4">
        <v>25361000</v>
      </c>
      <c r="C19" s="4">
        <v>20594000</v>
      </c>
      <c r="D19" s="4">
        <v>12518000</v>
      </c>
      <c r="E19" s="4">
        <v>6194000</v>
      </c>
      <c r="H19" s="15">
        <v>43132</v>
      </c>
      <c r="I19" s="2">
        <v>178.32</v>
      </c>
      <c r="J19" s="18">
        <f t="shared" si="0"/>
        <v>-4.5855851035368378E-2</v>
      </c>
    </row>
    <row r="20" spans="1:11" x14ac:dyDescent="0.25">
      <c r="A20" s="2" t="s">
        <v>19</v>
      </c>
      <c r="B20" s="4">
        <v>3249000</v>
      </c>
      <c r="C20" s="4">
        <v>4660000</v>
      </c>
      <c r="D20" s="4">
        <v>2301000</v>
      </c>
      <c r="E20" s="4">
        <v>2506000</v>
      </c>
      <c r="H20" s="15">
        <v>43101</v>
      </c>
      <c r="I20" s="2">
        <v>186.89</v>
      </c>
      <c r="J20" s="18">
        <f t="shared" si="0"/>
        <v>5.9106879746118057E-2</v>
      </c>
    </row>
    <row r="21" spans="1:11" ht="16.5" thickBot="1" x14ac:dyDescent="0.3">
      <c r="A21" s="2" t="s">
        <v>20</v>
      </c>
      <c r="B21" s="4">
        <v>0</v>
      </c>
      <c r="C21" s="4">
        <v>0</v>
      </c>
      <c r="D21" s="4">
        <v>0</v>
      </c>
      <c r="E21" s="4">
        <v>0</v>
      </c>
      <c r="H21" s="15">
        <v>43070</v>
      </c>
      <c r="I21" s="2">
        <v>176.46</v>
      </c>
      <c r="J21" s="18">
        <f t="shared" si="0"/>
        <v>-4.0636640704367899E-3</v>
      </c>
      <c r="K21" s="17">
        <f>AVERAGE(I21:I32)</f>
        <v>158.86583333333331</v>
      </c>
    </row>
    <row r="22" spans="1:11" x14ac:dyDescent="0.25">
      <c r="A22" s="2" t="s">
        <v>21</v>
      </c>
      <c r="B22" s="5">
        <v>22112000</v>
      </c>
      <c r="C22" s="5">
        <v>15934000</v>
      </c>
      <c r="D22" s="5">
        <v>10217000</v>
      </c>
      <c r="E22" s="5">
        <v>3688000</v>
      </c>
      <c r="H22" s="15">
        <v>43040</v>
      </c>
      <c r="I22" s="2">
        <v>177.18</v>
      </c>
      <c r="J22" s="18">
        <f t="shared" si="0"/>
        <v>-1.5994668443852E-2</v>
      </c>
    </row>
    <row r="23" spans="1:11" x14ac:dyDescent="0.25">
      <c r="A23" s="2" t="s">
        <v>22</v>
      </c>
      <c r="B23" s="4"/>
      <c r="C23" s="4"/>
      <c r="D23" s="4"/>
      <c r="E23" s="4"/>
      <c r="H23" s="15">
        <v>43009</v>
      </c>
      <c r="I23" s="2">
        <v>180.06</v>
      </c>
      <c r="J23" s="18">
        <f t="shared" si="0"/>
        <v>5.3783578158834278E-2</v>
      </c>
    </row>
    <row r="24" spans="1:11" x14ac:dyDescent="0.25">
      <c r="A24" s="2" t="s">
        <v>23</v>
      </c>
      <c r="B24" s="4">
        <v>0</v>
      </c>
      <c r="C24" s="4">
        <v>0</v>
      </c>
      <c r="D24" s="4">
        <v>0</v>
      </c>
      <c r="E24" s="4">
        <v>0</v>
      </c>
      <c r="H24" s="15">
        <v>42979</v>
      </c>
      <c r="I24" s="2">
        <v>170.87</v>
      </c>
      <c r="J24" s="18">
        <f t="shared" si="0"/>
        <v>-6.3964644996219455E-3</v>
      </c>
    </row>
    <row r="25" spans="1:11" x14ac:dyDescent="0.25">
      <c r="A25" s="2" t="s">
        <v>24</v>
      </c>
      <c r="B25" s="4">
        <v>0</v>
      </c>
      <c r="C25" s="4">
        <v>0</v>
      </c>
      <c r="D25" s="4">
        <v>0</v>
      </c>
      <c r="E25" s="4">
        <v>0</v>
      </c>
      <c r="H25" s="15">
        <v>42948</v>
      </c>
      <c r="I25" s="2">
        <v>171.97</v>
      </c>
      <c r="J25" s="18">
        <f t="shared" si="0"/>
        <v>1.6070901033973461E-2</v>
      </c>
    </row>
    <row r="26" spans="1:11" x14ac:dyDescent="0.25">
      <c r="A26" s="2" t="s">
        <v>25</v>
      </c>
      <c r="B26" s="4">
        <v>0</v>
      </c>
      <c r="C26" s="4">
        <v>0</v>
      </c>
      <c r="D26" s="4">
        <v>0</v>
      </c>
      <c r="E26" s="4">
        <v>0</v>
      </c>
      <c r="H26" s="15">
        <v>42917</v>
      </c>
      <c r="I26" s="2">
        <v>169.25</v>
      </c>
      <c r="J26" s="18">
        <f t="shared" si="0"/>
        <v>0.12100940521923431</v>
      </c>
    </row>
    <row r="27" spans="1:11" x14ac:dyDescent="0.25">
      <c r="A27" s="2" t="s">
        <v>26</v>
      </c>
      <c r="B27" s="4">
        <v>0</v>
      </c>
      <c r="C27" s="4">
        <v>0</v>
      </c>
      <c r="D27" s="4">
        <v>0</v>
      </c>
      <c r="E27" s="4">
        <v>0</v>
      </c>
      <c r="H27" s="15">
        <v>42887</v>
      </c>
      <c r="I27" s="2">
        <v>150.97999999999999</v>
      </c>
      <c r="J27" s="18">
        <f t="shared" si="0"/>
        <v>-3.169153571900285E-3</v>
      </c>
    </row>
    <row r="28" spans="1:11" x14ac:dyDescent="0.25">
      <c r="A28" s="2" t="s">
        <v>27</v>
      </c>
      <c r="B28" s="4"/>
      <c r="C28" s="4"/>
      <c r="D28" s="4"/>
      <c r="E28" s="4"/>
      <c r="H28" s="15">
        <v>42856</v>
      </c>
      <c r="I28" s="2">
        <v>151.46</v>
      </c>
      <c r="J28" s="18">
        <f t="shared" si="0"/>
        <v>8.0532445923462426E-3</v>
      </c>
    </row>
    <row r="29" spans="1:11" x14ac:dyDescent="0.25">
      <c r="A29" s="2" t="s">
        <v>27</v>
      </c>
      <c r="B29" s="4">
        <v>22112000</v>
      </c>
      <c r="C29" s="4">
        <v>15934000</v>
      </c>
      <c r="D29" s="4">
        <v>10217000</v>
      </c>
      <c r="E29" s="4">
        <v>3688000</v>
      </c>
      <c r="H29" s="15">
        <v>42826</v>
      </c>
      <c r="I29" s="2">
        <v>150.25</v>
      </c>
      <c r="J29" s="18">
        <f t="shared" si="0"/>
        <v>5.7726152763111438E-2</v>
      </c>
    </row>
    <row r="30" spans="1:11" x14ac:dyDescent="0.25">
      <c r="A30" s="2" t="s">
        <v>28</v>
      </c>
      <c r="B30" s="4">
        <v>0</v>
      </c>
      <c r="C30" s="4">
        <v>0</v>
      </c>
      <c r="D30" s="4">
        <v>0</v>
      </c>
      <c r="E30" s="4">
        <v>0</v>
      </c>
      <c r="H30" s="15">
        <v>42795</v>
      </c>
      <c r="I30" s="2">
        <v>142.05000000000001</v>
      </c>
      <c r="J30" s="18">
        <f t="shared" si="0"/>
        <v>4.8030101814962478E-2</v>
      </c>
    </row>
    <row r="31" spans="1:11" x14ac:dyDescent="0.25">
      <c r="A31" s="2" t="s">
        <v>29</v>
      </c>
      <c r="B31" s="4">
        <v>22111000</v>
      </c>
      <c r="C31" s="4">
        <v>15920000</v>
      </c>
      <c r="D31" s="4">
        <v>10188000</v>
      </c>
      <c r="E31" s="4">
        <v>3669000</v>
      </c>
      <c r="H31" s="15">
        <v>42767</v>
      </c>
      <c r="I31" s="2">
        <v>135.54</v>
      </c>
      <c r="J31" s="18">
        <f t="shared" si="0"/>
        <v>4.0055248618784622E-2</v>
      </c>
    </row>
    <row r="32" spans="1:11" x14ac:dyDescent="0.25">
      <c r="A32" s="2" t="s">
        <v>97</v>
      </c>
      <c r="B32" s="2">
        <v>168.28</v>
      </c>
      <c r="C32" s="11">
        <v>158.86583333333331</v>
      </c>
      <c r="D32" s="11">
        <v>118.89083333333332</v>
      </c>
      <c r="H32" s="15">
        <v>42736</v>
      </c>
      <c r="I32" s="2">
        <v>130.32</v>
      </c>
      <c r="J32" s="18">
        <f t="shared" si="0"/>
        <v>0.13272490221642763</v>
      </c>
    </row>
    <row r="33" spans="1:11" x14ac:dyDescent="0.25">
      <c r="A33" s="2" t="s">
        <v>98</v>
      </c>
      <c r="B33" s="2">
        <v>7.57</v>
      </c>
      <c r="C33" s="2">
        <v>5.39</v>
      </c>
      <c r="D33" s="2">
        <v>3.49</v>
      </c>
      <c r="E33" s="2">
        <v>1.29</v>
      </c>
      <c r="H33" s="15">
        <v>42705</v>
      </c>
      <c r="I33" s="2">
        <v>115.05</v>
      </c>
      <c r="J33" s="18">
        <f t="shared" si="0"/>
        <v>-2.8458030738051088E-2</v>
      </c>
      <c r="K33" s="17">
        <f>AVERAGE(I33:I44)</f>
        <v>118.89083333333332</v>
      </c>
    </row>
    <row r="34" spans="1:11" x14ac:dyDescent="0.25">
      <c r="C34" s="11"/>
      <c r="D34" s="11"/>
      <c r="H34" s="15">
        <v>42675</v>
      </c>
      <c r="I34" s="2">
        <v>118.42</v>
      </c>
      <c r="J34" s="18">
        <f t="shared" si="0"/>
        <v>-9.5961523780441316E-2</v>
      </c>
    </row>
    <row r="35" spans="1:11" x14ac:dyDescent="0.25">
      <c r="H35" s="15">
        <v>42644</v>
      </c>
      <c r="I35" s="2">
        <v>130.99</v>
      </c>
      <c r="J35" s="18">
        <f t="shared" si="0"/>
        <v>2.1205270133312526E-2</v>
      </c>
    </row>
    <row r="36" spans="1:11" x14ac:dyDescent="0.25">
      <c r="A36" s="1" t="s">
        <v>31</v>
      </c>
      <c r="B36" s="1"/>
      <c r="C36" s="1"/>
      <c r="D36" s="1"/>
      <c r="E36" s="1"/>
      <c r="H36" s="15">
        <v>42614</v>
      </c>
      <c r="I36" s="2">
        <v>128.27000000000001</v>
      </c>
      <c r="J36" s="18">
        <f t="shared" si="0"/>
        <v>1.7047256581034009E-2</v>
      </c>
    </row>
    <row r="37" spans="1:11" x14ac:dyDescent="0.25">
      <c r="A37" s="1" t="s">
        <v>1</v>
      </c>
      <c r="B37" s="1"/>
      <c r="C37" s="1"/>
      <c r="D37" s="1"/>
      <c r="E37" s="1"/>
      <c r="H37" s="15">
        <v>42583</v>
      </c>
      <c r="I37" s="2">
        <v>126.12</v>
      </c>
      <c r="J37" s="18">
        <f t="shared" si="0"/>
        <v>1.7589156043246845E-2</v>
      </c>
    </row>
    <row r="38" spans="1:11" x14ac:dyDescent="0.25">
      <c r="A38" s="1" t="s">
        <v>32</v>
      </c>
      <c r="B38" s="3">
        <v>43465</v>
      </c>
      <c r="C38" s="3">
        <v>43100</v>
      </c>
      <c r="D38" s="3">
        <v>42735</v>
      </c>
      <c r="E38" s="3">
        <v>42369</v>
      </c>
      <c r="H38" s="15">
        <v>42552</v>
      </c>
      <c r="I38" s="2">
        <v>123.94</v>
      </c>
      <c r="J38" s="18">
        <f>I38/I39-1</f>
        <v>8.4529226461323104E-2</v>
      </c>
    </row>
    <row r="39" spans="1:11" x14ac:dyDescent="0.25">
      <c r="A39" s="9" t="s">
        <v>33</v>
      </c>
      <c r="B39" s="4"/>
      <c r="C39" s="4"/>
      <c r="D39" s="4"/>
      <c r="E39" s="4"/>
      <c r="H39" s="15">
        <v>42522</v>
      </c>
      <c r="I39" s="2">
        <v>114.28</v>
      </c>
      <c r="J39" s="2" t="s">
        <v>115</v>
      </c>
      <c r="K39" s="20">
        <f>AVERAGE(J3:J38)</f>
        <v>1.7475109567886657E-2</v>
      </c>
    </row>
    <row r="40" spans="1:11" x14ac:dyDescent="0.25">
      <c r="A40" s="2" t="s">
        <v>34</v>
      </c>
      <c r="B40" s="4">
        <v>10019000</v>
      </c>
      <c r="C40" s="4">
        <v>8079000</v>
      </c>
      <c r="D40" s="4">
        <v>8903000</v>
      </c>
      <c r="E40" s="4">
        <v>4907000</v>
      </c>
      <c r="H40" s="15">
        <v>42491</v>
      </c>
      <c r="I40" s="2">
        <v>118.81</v>
      </c>
      <c r="J40" s="10" t="s">
        <v>116</v>
      </c>
      <c r="K40" s="2">
        <f>_xlfn.STDEV.S(J3:J38)</f>
        <v>8.1589102108934303E-2</v>
      </c>
    </row>
    <row r="41" spans="1:11" x14ac:dyDescent="0.25">
      <c r="A41" s="2" t="s">
        <v>35</v>
      </c>
      <c r="B41" s="4">
        <v>31095000</v>
      </c>
      <c r="C41" s="4">
        <v>33632000</v>
      </c>
      <c r="D41" s="4">
        <v>20546000</v>
      </c>
      <c r="E41" s="4">
        <v>13527000</v>
      </c>
      <c r="H41" s="15">
        <v>42461</v>
      </c>
      <c r="I41" s="2">
        <v>117.58</v>
      </c>
      <c r="J41" s="10"/>
    </row>
    <row r="42" spans="1:11" x14ac:dyDescent="0.25">
      <c r="A42" s="2" t="s">
        <v>36</v>
      </c>
      <c r="B42" s="4">
        <v>7587000</v>
      </c>
      <c r="C42" s="4">
        <v>5832000</v>
      </c>
      <c r="D42" s="4">
        <v>3993000</v>
      </c>
      <c r="E42" s="4">
        <v>2559000</v>
      </c>
      <c r="H42" s="15">
        <v>42430</v>
      </c>
      <c r="I42" s="2">
        <v>114.1</v>
      </c>
      <c r="J42" s="10"/>
    </row>
    <row r="43" spans="1:11" x14ac:dyDescent="0.25">
      <c r="A43" s="2" t="s">
        <v>37</v>
      </c>
      <c r="B43" s="4">
        <v>0</v>
      </c>
      <c r="C43" s="4">
        <v>0</v>
      </c>
      <c r="D43" s="4">
        <v>0</v>
      </c>
      <c r="E43" s="4">
        <v>0</v>
      </c>
      <c r="H43" s="15">
        <v>42401</v>
      </c>
      <c r="I43" s="2">
        <v>106.92</v>
      </c>
      <c r="J43" s="10"/>
    </row>
    <row r="44" spans="1:11" ht="16.5" thickBot="1" x14ac:dyDescent="0.3">
      <c r="A44" s="14" t="s">
        <v>38</v>
      </c>
      <c r="B44" s="4">
        <v>10000</v>
      </c>
      <c r="C44" s="4">
        <v>18000</v>
      </c>
      <c r="D44" s="4">
        <v>0</v>
      </c>
      <c r="E44" s="4">
        <v>0</v>
      </c>
      <c r="H44" s="15">
        <v>42370</v>
      </c>
      <c r="I44" s="2">
        <v>112.21</v>
      </c>
      <c r="J44" s="10"/>
    </row>
    <row r="45" spans="1:11" x14ac:dyDescent="0.25">
      <c r="A45" s="13" t="s">
        <v>39</v>
      </c>
      <c r="B45" s="22">
        <v>50480000</v>
      </c>
      <c r="C45" s="22">
        <v>48563000</v>
      </c>
      <c r="D45" s="22">
        <v>34401000</v>
      </c>
      <c r="E45" s="22">
        <v>21652000</v>
      </c>
      <c r="H45" s="15">
        <v>42339</v>
      </c>
      <c r="I45" s="2">
        <v>104.66</v>
      </c>
      <c r="J45" s="10"/>
    </row>
    <row r="46" spans="1:11" x14ac:dyDescent="0.25">
      <c r="A46" s="14" t="s">
        <v>40</v>
      </c>
      <c r="B46" s="4">
        <v>0</v>
      </c>
      <c r="C46" s="4">
        <v>0</v>
      </c>
      <c r="D46" s="4">
        <v>0</v>
      </c>
      <c r="E46" s="4">
        <v>0</v>
      </c>
      <c r="H46" s="15">
        <v>42309</v>
      </c>
      <c r="I46" s="2">
        <v>104.24</v>
      </c>
      <c r="J46" s="10"/>
    </row>
    <row r="47" spans="1:11" x14ac:dyDescent="0.25">
      <c r="A47" s="14" t="s">
        <v>41</v>
      </c>
      <c r="B47" s="4">
        <v>24683000</v>
      </c>
      <c r="C47" s="4">
        <v>13721000</v>
      </c>
      <c r="D47" s="4">
        <v>8591000</v>
      </c>
      <c r="E47" s="4">
        <v>5687000</v>
      </c>
      <c r="H47" s="15">
        <v>42278</v>
      </c>
      <c r="I47" s="2">
        <v>101.97</v>
      </c>
      <c r="J47" s="10"/>
    </row>
    <row r="48" spans="1:11" x14ac:dyDescent="0.25">
      <c r="A48" s="14" t="s">
        <v>42</v>
      </c>
      <c r="B48" s="4">
        <v>18301000</v>
      </c>
      <c r="C48" s="4">
        <v>18221000</v>
      </c>
      <c r="D48" s="4">
        <v>18122000</v>
      </c>
      <c r="E48" s="4">
        <v>18026000</v>
      </c>
      <c r="H48" s="15">
        <v>42248</v>
      </c>
      <c r="I48" s="2">
        <v>89.9</v>
      </c>
      <c r="J48" s="10"/>
    </row>
    <row r="49" spans="1:10" x14ac:dyDescent="0.25">
      <c r="A49" s="14" t="s">
        <v>43</v>
      </c>
      <c r="B49" s="4">
        <v>1294000</v>
      </c>
      <c r="C49" s="4">
        <v>1884000</v>
      </c>
      <c r="D49" s="4">
        <v>2535000</v>
      </c>
      <c r="E49" s="4">
        <v>3246000</v>
      </c>
      <c r="H49" s="15">
        <v>42217</v>
      </c>
      <c r="I49" s="2">
        <v>89.73</v>
      </c>
      <c r="J49" s="10"/>
    </row>
    <row r="50" spans="1:10" x14ac:dyDescent="0.25">
      <c r="A50" s="14" t="s">
        <v>44</v>
      </c>
      <c r="B50" s="4">
        <v>0</v>
      </c>
      <c r="C50" s="4">
        <v>0</v>
      </c>
      <c r="D50" s="4">
        <v>0</v>
      </c>
      <c r="E50" s="4">
        <v>0</v>
      </c>
      <c r="H50" s="15">
        <v>42186</v>
      </c>
      <c r="I50" s="2">
        <v>94.01</v>
      </c>
      <c r="J50" s="10"/>
    </row>
    <row r="51" spans="1:10" x14ac:dyDescent="0.25">
      <c r="A51" s="14" t="s">
        <v>45</v>
      </c>
      <c r="B51" s="4">
        <v>2576000</v>
      </c>
      <c r="C51" s="4">
        <v>2135000</v>
      </c>
      <c r="D51" s="4">
        <v>1312000</v>
      </c>
      <c r="E51" s="4">
        <v>796000</v>
      </c>
      <c r="H51" s="15">
        <v>42156</v>
      </c>
      <c r="I51" s="2">
        <v>85.77</v>
      </c>
      <c r="J51" s="10"/>
    </row>
    <row r="52" spans="1:10" ht="16.5" thickBot="1" x14ac:dyDescent="0.3">
      <c r="A52" s="14" t="s">
        <v>46</v>
      </c>
      <c r="B52" s="4">
        <v>0</v>
      </c>
      <c r="C52" s="4">
        <v>0</v>
      </c>
      <c r="D52" s="4">
        <v>0</v>
      </c>
      <c r="E52" s="4">
        <v>0</v>
      </c>
      <c r="F52" s="4"/>
      <c r="H52" s="15">
        <v>42125</v>
      </c>
      <c r="I52" s="2">
        <v>79.19</v>
      </c>
      <c r="J52" s="10"/>
    </row>
    <row r="53" spans="1:10" ht="16.5" thickBot="1" x14ac:dyDescent="0.3">
      <c r="A53" s="13" t="s">
        <v>47</v>
      </c>
      <c r="B53" s="23">
        <v>97334000</v>
      </c>
      <c r="C53" s="23">
        <v>84524000</v>
      </c>
      <c r="D53" s="23">
        <v>64961000</v>
      </c>
      <c r="E53" s="23">
        <v>49407000</v>
      </c>
      <c r="H53" s="15">
        <v>42095</v>
      </c>
      <c r="I53" s="2" t="s">
        <v>10</v>
      </c>
    </row>
    <row r="54" spans="1:10" ht="16.5" thickTop="1" x14ac:dyDescent="0.25">
      <c r="A54" s="14" t="s">
        <v>48</v>
      </c>
      <c r="B54" s="4"/>
      <c r="C54" s="4"/>
      <c r="D54" s="4"/>
      <c r="E54" s="4"/>
    </row>
    <row r="55" spans="1:10" x14ac:dyDescent="0.25">
      <c r="A55" s="2" t="s">
        <v>49</v>
      </c>
      <c r="B55" s="4">
        <v>820000</v>
      </c>
      <c r="C55" s="4">
        <v>380000</v>
      </c>
      <c r="D55" s="4">
        <v>302000</v>
      </c>
      <c r="E55" s="4">
        <v>196000</v>
      </c>
    </row>
    <row r="56" spans="1:10" x14ac:dyDescent="0.25">
      <c r="A56" s="2" t="s">
        <v>50</v>
      </c>
      <c r="B56" s="4">
        <f>B58-B57-B55</f>
        <v>1703000</v>
      </c>
      <c r="C56" s="4">
        <f t="shared" ref="C56:E56" si="4">C58-C57-C55</f>
        <v>790000</v>
      </c>
      <c r="D56" s="4">
        <f t="shared" si="4"/>
        <v>636000</v>
      </c>
      <c r="E56" s="4">
        <f t="shared" si="4"/>
        <v>681000</v>
      </c>
    </row>
    <row r="57" spans="1:10" ht="16.5" thickBot="1" x14ac:dyDescent="0.3">
      <c r="A57" s="2" t="s">
        <v>51</v>
      </c>
      <c r="B57" s="4">
        <v>4494000</v>
      </c>
      <c r="C57" s="4">
        <v>2590000</v>
      </c>
      <c r="D57" s="4">
        <v>1937000</v>
      </c>
      <c r="E57" s="4">
        <v>1048000</v>
      </c>
    </row>
    <row r="58" spans="1:10" x14ac:dyDescent="0.25">
      <c r="A58" s="13" t="s">
        <v>52</v>
      </c>
      <c r="B58" s="22">
        <v>7017000</v>
      </c>
      <c r="C58" s="22">
        <v>3760000</v>
      </c>
      <c r="D58" s="22">
        <v>2875000</v>
      </c>
      <c r="E58" s="22">
        <v>1925000</v>
      </c>
    </row>
    <row r="59" spans="1:10" x14ac:dyDescent="0.25">
      <c r="A59" s="14" t="s">
        <v>53</v>
      </c>
      <c r="B59" s="4">
        <v>0</v>
      </c>
      <c r="C59" s="4">
        <v>0</v>
      </c>
      <c r="D59" s="4">
        <v>0</v>
      </c>
      <c r="E59" s="4">
        <v>0</v>
      </c>
    </row>
    <row r="60" spans="1:10" x14ac:dyDescent="0.25">
      <c r="A60" s="14" t="s">
        <v>54</v>
      </c>
      <c r="B60" s="4">
        <v>6190000</v>
      </c>
      <c r="C60" s="4">
        <v>6417000</v>
      </c>
      <c r="D60" s="4">
        <v>2892000</v>
      </c>
      <c r="E60" s="4">
        <v>3157000</v>
      </c>
    </row>
    <row r="61" spans="1:10" x14ac:dyDescent="0.25">
      <c r="A61" s="14" t="s">
        <v>55</v>
      </c>
      <c r="B61" s="4">
        <v>0</v>
      </c>
      <c r="C61" s="4">
        <v>0</v>
      </c>
      <c r="D61" s="4">
        <v>0</v>
      </c>
      <c r="E61" s="4">
        <v>0</v>
      </c>
    </row>
    <row r="62" spans="1:10" x14ac:dyDescent="0.25">
      <c r="A62" s="14" t="s">
        <v>20</v>
      </c>
      <c r="B62" s="4">
        <v>0</v>
      </c>
      <c r="C62" s="4">
        <v>0</v>
      </c>
      <c r="D62" s="4">
        <v>0</v>
      </c>
      <c r="E62" s="4">
        <v>0</v>
      </c>
    </row>
    <row r="63" spans="1:10" ht="16.5" thickBot="1" x14ac:dyDescent="0.3">
      <c r="A63" s="14" t="s">
        <v>56</v>
      </c>
      <c r="B63" s="4">
        <v>0</v>
      </c>
      <c r="C63" s="4">
        <v>0</v>
      </c>
      <c r="D63" s="4">
        <v>0</v>
      </c>
      <c r="E63" s="4">
        <v>0</v>
      </c>
    </row>
    <row r="64" spans="1:10" x14ac:dyDescent="0.25">
      <c r="A64" s="13" t="s">
        <v>57</v>
      </c>
      <c r="B64" s="22">
        <v>13207000</v>
      </c>
      <c r="C64" s="22">
        <v>10177000</v>
      </c>
      <c r="D64" s="22">
        <v>5767000</v>
      </c>
      <c r="E64" s="22">
        <v>5189000</v>
      </c>
    </row>
    <row r="65" spans="1:5" x14ac:dyDescent="0.25">
      <c r="A65" s="2" t="s">
        <v>58</v>
      </c>
      <c r="B65" s="4"/>
      <c r="C65" s="4"/>
      <c r="D65" s="4"/>
      <c r="E65" s="4"/>
    </row>
    <row r="66" spans="1:5" x14ac:dyDescent="0.25">
      <c r="A66" s="2" t="s">
        <v>59</v>
      </c>
      <c r="B66" s="4">
        <v>0</v>
      </c>
      <c r="C66" s="4">
        <v>0</v>
      </c>
      <c r="D66" s="4">
        <v>0</v>
      </c>
      <c r="E66" s="4">
        <v>0</v>
      </c>
    </row>
    <row r="67" spans="1:5" x14ac:dyDescent="0.25">
      <c r="A67" s="2" t="s">
        <v>60</v>
      </c>
      <c r="B67" s="4">
        <v>0</v>
      </c>
      <c r="C67" s="4">
        <v>0</v>
      </c>
      <c r="D67" s="4">
        <v>0</v>
      </c>
      <c r="E67" s="4">
        <v>0</v>
      </c>
    </row>
    <row r="68" spans="1:5" x14ac:dyDescent="0.25">
      <c r="A68" s="2" t="s">
        <v>61</v>
      </c>
      <c r="B68" s="4">
        <v>0</v>
      </c>
      <c r="C68" s="4">
        <v>0</v>
      </c>
      <c r="D68" s="4">
        <v>0</v>
      </c>
      <c r="E68" s="4">
        <v>0</v>
      </c>
    </row>
    <row r="69" spans="1:5" x14ac:dyDescent="0.25">
      <c r="A69" s="2" t="s">
        <v>62</v>
      </c>
      <c r="B69" s="4">
        <v>42906000</v>
      </c>
      <c r="C69" s="4">
        <v>0</v>
      </c>
      <c r="D69" s="4">
        <v>0</v>
      </c>
      <c r="E69" s="4">
        <v>0</v>
      </c>
    </row>
    <row r="70" spans="1:5" x14ac:dyDescent="0.25">
      <c r="A70" s="2" t="s">
        <v>63</v>
      </c>
      <c r="B70" s="4">
        <v>41981000</v>
      </c>
      <c r="C70" s="4">
        <v>33990000</v>
      </c>
      <c r="D70" s="4">
        <v>21670000</v>
      </c>
      <c r="E70" s="4">
        <v>9787000</v>
      </c>
    </row>
    <row r="71" spans="1:5" x14ac:dyDescent="0.25">
      <c r="A71" s="2" t="s">
        <v>64</v>
      </c>
      <c r="B71" s="4">
        <v>-760000</v>
      </c>
      <c r="C71" s="4">
        <v>-227000</v>
      </c>
      <c r="D71" s="4">
        <v>-703000</v>
      </c>
      <c r="E71" s="4">
        <v>-455000</v>
      </c>
    </row>
    <row r="72" spans="1:5" x14ac:dyDescent="0.25">
      <c r="A72" s="2" t="s">
        <v>65</v>
      </c>
      <c r="B72" s="4">
        <v>42906000</v>
      </c>
      <c r="C72" s="4">
        <v>40584000</v>
      </c>
      <c r="D72" s="4">
        <v>38227000</v>
      </c>
      <c r="E72" s="4">
        <v>34886000</v>
      </c>
    </row>
    <row r="73" spans="1:5" x14ac:dyDescent="0.25">
      <c r="A73" s="2" t="s">
        <v>66</v>
      </c>
      <c r="B73" s="4">
        <v>-760000</v>
      </c>
      <c r="C73" s="4">
        <v>-227000</v>
      </c>
      <c r="D73" s="4">
        <v>-703000</v>
      </c>
      <c r="E73" s="4">
        <v>-455000</v>
      </c>
    </row>
    <row r="74" spans="1:5" x14ac:dyDescent="0.25">
      <c r="A74" s="1" t="s">
        <v>67</v>
      </c>
      <c r="B74" s="8">
        <v>84127000</v>
      </c>
      <c r="C74" s="8">
        <v>74347000</v>
      </c>
      <c r="D74" s="8">
        <v>59194000</v>
      </c>
      <c r="E74" s="8">
        <v>44218000</v>
      </c>
    </row>
    <row r="75" spans="1:5" x14ac:dyDescent="0.25">
      <c r="A75" s="1" t="s">
        <v>68</v>
      </c>
      <c r="B75" s="8">
        <v>64532000</v>
      </c>
      <c r="C75" s="8">
        <v>54242000</v>
      </c>
      <c r="D75" s="8">
        <v>38537000</v>
      </c>
      <c r="E75" s="8">
        <v>22946000</v>
      </c>
    </row>
    <row r="78" spans="1:5" x14ac:dyDescent="0.25">
      <c r="A78" s="1" t="s">
        <v>69</v>
      </c>
      <c r="B78" s="1"/>
      <c r="C78" s="1"/>
      <c r="D78" s="1"/>
      <c r="E78" s="1"/>
    </row>
    <row r="79" spans="1:5" x14ac:dyDescent="0.25">
      <c r="A79" s="1" t="s">
        <v>1</v>
      </c>
      <c r="B79" s="1"/>
      <c r="C79" s="1"/>
      <c r="D79" s="1"/>
      <c r="E79" s="1"/>
    </row>
    <row r="80" spans="1:5" x14ac:dyDescent="0.25">
      <c r="A80" s="1" t="s">
        <v>32</v>
      </c>
      <c r="B80" s="3">
        <v>43465</v>
      </c>
      <c r="C80" s="3">
        <v>43100</v>
      </c>
      <c r="D80" s="3">
        <v>42735</v>
      </c>
      <c r="E80" s="3">
        <v>42369</v>
      </c>
    </row>
    <row r="81" spans="1:5" x14ac:dyDescent="0.25">
      <c r="A81" s="2" t="s">
        <v>27</v>
      </c>
      <c r="B81" s="4">
        <v>22112000</v>
      </c>
      <c r="C81" s="4">
        <v>15934000</v>
      </c>
      <c r="D81" s="4">
        <v>10217000</v>
      </c>
      <c r="E81" s="4">
        <v>3688000</v>
      </c>
    </row>
    <row r="82" spans="1:5" x14ac:dyDescent="0.25">
      <c r="A82" s="2" t="s">
        <v>70</v>
      </c>
      <c r="B82" s="4"/>
      <c r="C82" s="4"/>
      <c r="D82" s="4"/>
      <c r="E82" s="4"/>
    </row>
    <row r="83" spans="1:5" x14ac:dyDescent="0.25">
      <c r="A83" s="2" t="s">
        <v>71</v>
      </c>
      <c r="B83" s="4">
        <v>4315000</v>
      </c>
      <c r="C83" s="4">
        <v>3025000</v>
      </c>
      <c r="D83" s="4">
        <v>2342000</v>
      </c>
      <c r="E83" s="4">
        <v>1945000</v>
      </c>
    </row>
    <row r="84" spans="1:5" x14ac:dyDescent="0.25">
      <c r="A84" s="2" t="s">
        <v>72</v>
      </c>
      <c r="B84" s="4">
        <v>4374000</v>
      </c>
      <c r="C84" s="4">
        <v>3370000</v>
      </c>
      <c r="D84" s="4">
        <v>2791000</v>
      </c>
      <c r="E84" s="4">
        <v>3903000</v>
      </c>
    </row>
    <row r="85" spans="1:5" x14ac:dyDescent="0.25">
      <c r="A85" s="2" t="s">
        <v>73</v>
      </c>
      <c r="B85" s="4">
        <v>-1892000</v>
      </c>
      <c r="C85" s="4">
        <v>-1609000</v>
      </c>
      <c r="D85" s="4">
        <v>-1489000</v>
      </c>
      <c r="E85" s="4">
        <v>-973000</v>
      </c>
    </row>
    <row r="86" spans="1:5" x14ac:dyDescent="0.25">
      <c r="A86" s="2" t="s">
        <v>74</v>
      </c>
      <c r="B86" s="4">
        <v>274000</v>
      </c>
      <c r="C86" s="4">
        <v>47000</v>
      </c>
      <c r="D86" s="4">
        <v>49000</v>
      </c>
      <c r="E86" s="4">
        <v>9000</v>
      </c>
    </row>
    <row r="87" spans="1:5" x14ac:dyDescent="0.25">
      <c r="A87" s="2" t="s">
        <v>75</v>
      </c>
      <c r="B87" s="4">
        <v>0</v>
      </c>
      <c r="C87" s="4">
        <v>0</v>
      </c>
      <c r="D87" s="4">
        <v>0</v>
      </c>
      <c r="E87" s="4">
        <v>0</v>
      </c>
    </row>
    <row r="88" spans="1:5" x14ac:dyDescent="0.25">
      <c r="A88" s="2" t="s">
        <v>76</v>
      </c>
      <c r="B88" s="4">
        <v>91000</v>
      </c>
      <c r="C88" s="4">
        <v>3449000</v>
      </c>
      <c r="D88" s="4">
        <v>2198000</v>
      </c>
      <c r="E88" s="4">
        <v>1748000</v>
      </c>
    </row>
    <row r="89" spans="1:5" x14ac:dyDescent="0.25">
      <c r="A89" s="1" t="s">
        <v>77</v>
      </c>
      <c r="B89" s="8">
        <v>29274000</v>
      </c>
      <c r="C89" s="8">
        <v>24216000</v>
      </c>
      <c r="D89" s="8">
        <v>16108000</v>
      </c>
      <c r="E89" s="8">
        <v>10320000</v>
      </c>
    </row>
    <row r="90" spans="1:5" x14ac:dyDescent="0.25">
      <c r="A90" s="2" t="s">
        <v>78</v>
      </c>
      <c r="B90" s="4"/>
      <c r="C90" s="4"/>
      <c r="D90" s="4"/>
      <c r="E90" s="4"/>
    </row>
    <row r="91" spans="1:5" x14ac:dyDescent="0.25">
      <c r="A91" s="2" t="s">
        <v>79</v>
      </c>
      <c r="B91" s="4">
        <v>-13915000</v>
      </c>
      <c r="C91" s="4">
        <v>-6733000</v>
      </c>
      <c r="D91" s="4">
        <v>-4491000</v>
      </c>
      <c r="E91" s="4">
        <v>-2523000</v>
      </c>
    </row>
    <row r="92" spans="1:5" x14ac:dyDescent="0.25">
      <c r="A92" s="2" t="s">
        <v>80</v>
      </c>
      <c r="B92" s="4">
        <v>2474000</v>
      </c>
      <c r="C92" s="4">
        <v>-13250000</v>
      </c>
      <c r="D92" s="4">
        <v>-7186000</v>
      </c>
      <c r="E92" s="4">
        <v>-6700000</v>
      </c>
    </row>
    <row r="93" spans="1:5" x14ac:dyDescent="0.25">
      <c r="A93" s="2" t="s">
        <v>81</v>
      </c>
      <c r="B93" s="4">
        <v>-25000</v>
      </c>
      <c r="C93" s="4">
        <v>-13000</v>
      </c>
      <c r="D93" s="4">
        <v>8000</v>
      </c>
      <c r="E93" s="4">
        <v>102000</v>
      </c>
    </row>
    <row r="94" spans="1:5" x14ac:dyDescent="0.25">
      <c r="A94" s="1" t="s">
        <v>82</v>
      </c>
      <c r="B94" s="8">
        <v>-11603000</v>
      </c>
      <c r="C94" s="8">
        <v>-20118000</v>
      </c>
      <c r="D94" s="8">
        <v>-11792000</v>
      </c>
      <c r="E94" s="8">
        <v>-9434000</v>
      </c>
    </row>
    <row r="95" spans="1:5" x14ac:dyDescent="0.25">
      <c r="A95" s="2" t="s">
        <v>83</v>
      </c>
      <c r="B95" s="4"/>
      <c r="C95" s="4"/>
      <c r="D95" s="4"/>
      <c r="E95" s="4"/>
    </row>
    <row r="96" spans="1:5" x14ac:dyDescent="0.25">
      <c r="A96" s="2" t="s">
        <v>84</v>
      </c>
      <c r="B96" s="4">
        <v>0</v>
      </c>
      <c r="C96" s="4">
        <v>0</v>
      </c>
      <c r="D96" s="4">
        <v>0</v>
      </c>
      <c r="E96" s="4">
        <v>0</v>
      </c>
    </row>
    <row r="97" spans="1:5" x14ac:dyDescent="0.25">
      <c r="A97" s="2" t="s">
        <v>85</v>
      </c>
      <c r="B97" s="4">
        <v>0</v>
      </c>
      <c r="C97" s="4">
        <v>0</v>
      </c>
      <c r="D97" s="4">
        <v>0</v>
      </c>
      <c r="E97" s="4">
        <v>0</v>
      </c>
    </row>
    <row r="98" spans="1:5" x14ac:dyDescent="0.25">
      <c r="A98" s="2" t="s">
        <v>86</v>
      </c>
      <c r="B98" s="4">
        <v>500000</v>
      </c>
      <c r="C98" s="4">
        <v>500000</v>
      </c>
      <c r="D98" s="4">
        <v>-312000</v>
      </c>
      <c r="E98" s="4">
        <v>-119000</v>
      </c>
    </row>
    <row r="99" spans="1:5" x14ac:dyDescent="0.25">
      <c r="A99" s="2" t="s">
        <v>87</v>
      </c>
      <c r="B99" s="4">
        <v>15000</v>
      </c>
      <c r="C99" s="4">
        <v>-13000</v>
      </c>
      <c r="D99" s="4">
        <v>8000</v>
      </c>
      <c r="E99" s="4">
        <v>8000</v>
      </c>
    </row>
    <row r="100" spans="1:5" x14ac:dyDescent="0.25">
      <c r="A100" s="1" t="s">
        <v>88</v>
      </c>
      <c r="B100" s="8">
        <v>-15572000</v>
      </c>
      <c r="C100" s="8">
        <v>-5235000</v>
      </c>
      <c r="D100" s="8">
        <v>-310000</v>
      </c>
      <c r="E100" s="8">
        <v>-139000</v>
      </c>
    </row>
    <row r="101" spans="1:5" x14ac:dyDescent="0.25">
      <c r="A101" s="2" t="s">
        <v>89</v>
      </c>
      <c r="B101" s="4">
        <v>-179000</v>
      </c>
      <c r="C101" s="4">
        <v>232000</v>
      </c>
      <c r="D101" s="4">
        <v>-63000</v>
      </c>
      <c r="E101" s="4">
        <v>-155000</v>
      </c>
    </row>
    <row r="102" spans="1:5" x14ac:dyDescent="0.25">
      <c r="A102" s="2" t="s">
        <v>90</v>
      </c>
      <c r="B102" s="4">
        <v>1920000</v>
      </c>
      <c r="C102" s="4">
        <v>-905000</v>
      </c>
      <c r="D102" s="4">
        <v>3943000</v>
      </c>
      <c r="E102" s="4">
        <v>592000</v>
      </c>
    </row>
  </sheetData>
  <mergeCells count="1">
    <mergeCell ref="H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J4" sqref="J4"/>
    </sheetView>
  </sheetViews>
  <sheetFormatPr defaultRowHeight="15.75" x14ac:dyDescent="0.25"/>
  <cols>
    <col min="1" max="1" width="32.7109375" style="2" customWidth="1"/>
    <col min="2" max="2" width="12.42578125" style="2" customWidth="1"/>
    <col min="3" max="3" width="12.7109375" style="2" bestFit="1" customWidth="1"/>
    <col min="4" max="4" width="15.7109375" style="2" bestFit="1" customWidth="1"/>
    <col min="5" max="5" width="3" style="2" customWidth="1"/>
    <col min="6" max="8" width="15.7109375" style="2" bestFit="1" customWidth="1"/>
    <col min="9" max="16384" width="9.140625" style="2"/>
  </cols>
  <sheetData>
    <row r="1" spans="1:8" x14ac:dyDescent="0.25">
      <c r="B1" s="16" t="s">
        <v>112</v>
      </c>
      <c r="C1" s="16"/>
      <c r="D1" s="16"/>
      <c r="E1" s="1"/>
      <c r="F1" s="16" t="s">
        <v>113</v>
      </c>
      <c r="G1" s="16"/>
      <c r="H1" s="16"/>
    </row>
    <row r="2" spans="1:8" x14ac:dyDescent="0.25">
      <c r="B2" s="3">
        <v>43465</v>
      </c>
      <c r="C2" s="3">
        <v>43100</v>
      </c>
      <c r="D2" s="3">
        <v>42735</v>
      </c>
      <c r="E2" s="3"/>
      <c r="F2" s="3">
        <v>43465</v>
      </c>
      <c r="G2" s="3">
        <v>43100</v>
      </c>
      <c r="H2" s="3">
        <v>42735</v>
      </c>
    </row>
    <row r="3" spans="1:8" x14ac:dyDescent="0.25">
      <c r="A3" s="2" t="s">
        <v>99</v>
      </c>
      <c r="B3" s="21">
        <f>'Google Financial Statements'!B32/'Google Financial Statements'!B33</f>
        <v>25.71003051106026</v>
      </c>
      <c r="C3" s="21">
        <f>'Google Financial Statements'!C32/'Google Financial Statements'!C33</f>
        <v>52.501435185185194</v>
      </c>
      <c r="D3" s="21">
        <f>'Google Financial Statements'!D32/'Google Financial Statements'!D33</f>
        <v>27.475194494314778</v>
      </c>
      <c r="F3" s="11">
        <f>'FB Financial Statements'!B32/'FB Financial Statements'!B33</f>
        <v>22.229854689564068</v>
      </c>
      <c r="G3" s="11">
        <f>'FB Financial Statements'!C32/'FB Financial Statements'!C33</f>
        <v>29.474180581323438</v>
      </c>
      <c r="H3" s="11">
        <f>'FB Financial Statements'!D32/'FB Financial Statements'!D33</f>
        <v>34.066141356255962</v>
      </c>
    </row>
    <row r="4" spans="1:8" x14ac:dyDescent="0.25">
      <c r="A4" s="2" t="s">
        <v>100</v>
      </c>
      <c r="B4" s="11">
        <f>'Google Financial Statements'!B62/'Google Financial Statements'!B72</f>
        <v>0.31055914608057289</v>
      </c>
      <c r="C4" s="11">
        <f>'Google Financial Statements'!C62/'Google Financial Statements'!C72</f>
        <v>0.29372073808868082</v>
      </c>
      <c r="D4" s="11">
        <f>'Google Financial Statements'!D62/'Google Financial Statements'!D72</f>
        <v>0.20470237923990908</v>
      </c>
      <c r="F4" s="11">
        <f>'FB Financial Statements'!B64/'FB Financial Statements'!B74</f>
        <v>0.15698883830399277</v>
      </c>
      <c r="G4" s="11">
        <f>'FB Financial Statements'!C64/'FB Financial Statements'!C74</f>
        <v>0.13688514667706833</v>
      </c>
      <c r="H4" s="11">
        <f>'FB Financial Statements'!D64/'FB Financial Statements'!D74</f>
        <v>9.7425414737980207E-2</v>
      </c>
    </row>
    <row r="5" spans="1:8" x14ac:dyDescent="0.25">
      <c r="A5" s="2" t="s">
        <v>101</v>
      </c>
      <c r="B5" s="18">
        <f>'Google Financial Statements'!B29/(('Google Financial Statements'!B72+'Google Financial Statements'!C72)/2)</f>
        <v>0.18620543422288188</v>
      </c>
      <c r="C5" s="18">
        <f>'Google Financial Statements'!C29/(('Google Financial Statements'!C72+'Google Financial Statements'!D72)/2)</f>
        <v>8.6863462052974225E-2</v>
      </c>
      <c r="D5" s="18">
        <f>'Google Financial Statements'!D29/(('Google Financial Statements'!D72+'Google Financial Statements'!E72)/2)</f>
        <v>0.15019643979380568</v>
      </c>
      <c r="E5" s="18"/>
      <c r="F5" s="18">
        <f>'FB Financial Statements'!B29/(('FB Financial Statements'!B74+'FB Financial Statements'!C74)/2)</f>
        <v>0.27906154952862933</v>
      </c>
      <c r="G5" s="18">
        <f>'FB Financial Statements'!C29/(('FB Financial Statements'!C74+'FB Financial Statements'!D74)/2)</f>
        <v>0.23863832081533012</v>
      </c>
      <c r="H5" s="18">
        <f>'FB Financial Statements'!D29/(('FB Financial Statements'!D74+'FB Financial Statements'!E74)/2)</f>
        <v>0.19759795768382779</v>
      </c>
    </row>
    <row r="6" spans="1:8" x14ac:dyDescent="0.25">
      <c r="A6" s="2" t="s">
        <v>102</v>
      </c>
      <c r="B6" s="11">
        <f>'Google Financial Statements'!B33</f>
        <v>43.7</v>
      </c>
      <c r="C6" s="11">
        <f>'Google Financial Statements'!C33</f>
        <v>18</v>
      </c>
      <c r="D6" s="11">
        <f>'Google Financial Statements'!D33</f>
        <v>27.85</v>
      </c>
      <c r="F6" s="11">
        <f>'FB Financial Statements'!B33</f>
        <v>7.57</v>
      </c>
      <c r="G6" s="11">
        <f>'FB Financial Statements'!C33</f>
        <v>5.39</v>
      </c>
      <c r="H6" s="11">
        <f>'FB Financial Statements'!D33</f>
        <v>3.49</v>
      </c>
    </row>
    <row r="7" spans="1:8" x14ac:dyDescent="0.25">
      <c r="A7" s="2" t="s">
        <v>103</v>
      </c>
      <c r="B7" s="18">
        <f>'Google Financial Statements'!B29/'Google Financial Statements'!B5</f>
        <v>0.22464716157843576</v>
      </c>
      <c r="C7" s="18">
        <f>'Google Financial Statements'!C29/'Google Financial Statements'!C5</f>
        <v>0.11422128005051645</v>
      </c>
      <c r="D7" s="18">
        <f>'Google Financial Statements'!D29/'Google Financial Statements'!D5</f>
        <v>0.2157701169797944</v>
      </c>
      <c r="F7" s="18">
        <f>'FB Financial Statements'!B29/'FB Financial Statements'!B5</f>
        <v>0.39600272216053584</v>
      </c>
      <c r="G7" s="18">
        <f>'FB Financial Statements'!C29/'FB Financial Statements'!C5</f>
        <v>0.39195139350109465</v>
      </c>
      <c r="H7" s="18">
        <f>'FB Financial Statements'!D29/'FB Financial Statements'!D5</f>
        <v>0.36967219046240685</v>
      </c>
    </row>
    <row r="8" spans="1:8" x14ac:dyDescent="0.25">
      <c r="A8" s="2" t="s">
        <v>104</v>
      </c>
      <c r="B8" s="4">
        <f>'Google Financial Statements'!B87+'Google Financial Statements'!B89</f>
        <v>22832000</v>
      </c>
      <c r="C8" s="4">
        <f>'Google Financial Statements'!C87+'Google Financial Statements'!C89</f>
        <v>23907000</v>
      </c>
      <c r="D8" s="4">
        <f>'Google Financial Statements'!D87+'Google Financial Statements'!D89</f>
        <v>25824000</v>
      </c>
      <c r="F8" s="4">
        <f>'FB Financial Statements'!B89+'FB Financial Statements'!B91</f>
        <v>15359000</v>
      </c>
      <c r="G8" s="4">
        <f>'FB Financial Statements'!C89+'FB Financial Statements'!C91</f>
        <v>17483000</v>
      </c>
      <c r="H8" s="4">
        <f>'FB Financial Statements'!D89+'FB Financial Statements'!D91</f>
        <v>11617000</v>
      </c>
    </row>
    <row r="10" spans="1:8" x14ac:dyDescent="0.25">
      <c r="B10" s="1" t="s">
        <v>105</v>
      </c>
      <c r="C10" s="1"/>
    </row>
    <row r="11" spans="1:8" x14ac:dyDescent="0.25">
      <c r="A11" s="2" t="s">
        <v>106</v>
      </c>
      <c r="B11" s="2">
        <v>38.49</v>
      </c>
    </row>
    <row r="12" spans="1:8" x14ac:dyDescent="0.25">
      <c r="A12" s="2" t="s">
        <v>110</v>
      </c>
      <c r="B12" s="2">
        <v>41.17</v>
      </c>
    </row>
    <row r="13" spans="1:8" x14ac:dyDescent="0.25">
      <c r="A13" s="2" t="s">
        <v>114</v>
      </c>
      <c r="B13" s="2">
        <v>18.399999999999999</v>
      </c>
    </row>
    <row r="14" spans="1:8" x14ac:dyDescent="0.25">
      <c r="A14" s="2" t="s">
        <v>111</v>
      </c>
      <c r="B14" s="2">
        <v>18.73</v>
      </c>
    </row>
    <row r="15" spans="1:8" x14ac:dyDescent="0.25">
      <c r="A15" s="1"/>
      <c r="B15" s="1"/>
      <c r="C15" s="1"/>
    </row>
    <row r="16" spans="1:8" x14ac:dyDescent="0.25">
      <c r="A16" s="2" t="s">
        <v>107</v>
      </c>
    </row>
    <row r="17" spans="1:1" x14ac:dyDescent="0.25">
      <c r="A17" s="2" t="s">
        <v>108</v>
      </c>
    </row>
    <row r="18" spans="1:1" x14ac:dyDescent="0.25">
      <c r="A18" s="2" t="s">
        <v>109</v>
      </c>
    </row>
  </sheetData>
  <mergeCells count="2">
    <mergeCell ref="B1:D1"/>
    <mergeCell ref="F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Google Financial Statements</vt:lpstr>
      <vt:lpstr>FB Financial Statements</vt:lpstr>
      <vt:lpstr>Finaancial ratios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2019-06-24T16:36:40Z</dcterms:modified>
</cp:coreProperties>
</file>